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G:\Surveys\Common Data Set\2223\"/>
    </mc:Choice>
  </mc:AlternateContent>
  <xr:revisionPtr revIDLastSave="0" documentId="13_ncr:1_{D02F2545-63D3-468E-841F-48043561C19E}" xr6:coauthVersionLast="47" xr6:coauthVersionMax="47" xr10:uidLastSave="{00000000-0000-0000-0000-000000000000}"/>
  <bookViews>
    <workbookView xWindow="-108" yWindow="-108" windowWidth="23256" windowHeight="12456" firstSheet="1" activeTab="9"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J" sheetId="14" r:id="rId8"/>
    <sheet name="CDS-G" sheetId="10" r:id="rId9"/>
    <sheet name="CDS-H" sheetId="11" r:id="rId10"/>
    <sheet name="CDS-I" sheetId="13" r:id="rId11"/>
    <sheet name="DEFINITIONS" sheetId="15" r:id="rId12"/>
    <sheet name="multi select" sheetId="18" r:id="rId13"/>
    <sheet name="validations" sheetId="17" r:id="rId14"/>
  </sheets>
  <definedNames>
    <definedName name="_Hlk22631867" localSheetId="11">DEFINITIONS!$A$97</definedName>
    <definedName name="OLE_LINK2" localSheetId="3">'CDS-C'!$B$5</definedName>
    <definedName name="_xlnm.Print_Area" localSheetId="3">'CDS-C'!$A$1:$H$367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6" l="1"/>
  <c r="D12" i="6"/>
  <c r="G24" i="6" l="1"/>
  <c r="G23" i="6"/>
  <c r="G22" i="6"/>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F105" i="5" l="1"/>
  <c r="E105" i="5"/>
  <c r="F93" i="5"/>
  <c r="G93" i="5"/>
  <c r="E93" i="5"/>
  <c r="F82" i="5"/>
  <c r="G82" i="5"/>
  <c r="E82" i="5"/>
  <c r="B11" i="18" a="1"/>
  <c r="B11" i="18" s="1"/>
  <c r="F30" i="5" a="1"/>
  <c r="F30" i="5" s="1"/>
  <c r="F32" i="5"/>
  <c r="F31" i="5" a="1"/>
  <c r="F31" i="5" s="1"/>
  <c r="F14"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E97" i="5"/>
  <c r="E98" i="5" s="1"/>
  <c r="C28"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29" i="6"/>
  <c r="D229" i="6"/>
  <c r="C229" i="6"/>
  <c r="F197" i="6"/>
  <c r="E197" i="6"/>
  <c r="D197" i="6"/>
  <c r="C197" i="6"/>
  <c r="F187" i="6"/>
  <c r="C187" i="6"/>
  <c r="D178" i="6"/>
  <c r="C178" i="6"/>
  <c r="C14" i="5" l="1"/>
  <c r="D14" i="5"/>
  <c r="E14" i="5"/>
  <c r="G14" i="5"/>
  <c r="G97" i="5"/>
  <c r="F97" i="5"/>
  <c r="F86" i="5"/>
  <c r="G86" i="5"/>
  <c r="E86" i="5"/>
  <c r="E87" i="5" s="1"/>
  <c r="H85" i="5"/>
  <c r="H84" i="5"/>
  <c r="H96" i="5"/>
  <c r="H95" i="5"/>
  <c r="H54" i="5"/>
  <c r="H92" i="5"/>
  <c r="H93" i="5"/>
  <c r="H94" i="5"/>
  <c r="H91" i="5"/>
  <c r="H81" i="5"/>
  <c r="H82" i="5"/>
  <c r="H83" i="5"/>
  <c r="H80" i="5"/>
  <c r="F54" i="5"/>
  <c r="D54" i="5"/>
  <c r="D28" i="5"/>
  <c r="E28" i="5"/>
  <c r="F28" i="5"/>
  <c r="G28" i="5"/>
  <c r="H28" i="5"/>
  <c r="F17" i="5" l="1"/>
  <c r="F18" i="5"/>
  <c r="F33" i="5"/>
  <c r="F19" i="5"/>
  <c r="F98" i="5"/>
  <c r="G98" i="5"/>
  <c r="G87" i="5"/>
  <c r="F87" i="5"/>
  <c r="H16" i="5"/>
  <c r="E16" i="5"/>
  <c r="F16" i="5"/>
  <c r="D16" i="5"/>
  <c r="G16" i="5"/>
  <c r="C16" i="5"/>
  <c r="H86" i="5"/>
  <c r="H97" i="5"/>
  <c r="F20" i="5" l="1"/>
  <c r="H87" i="5"/>
  <c r="H9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<sst xmlns="http://schemas.openxmlformats.org/spreadsheetml/2006/main" count="1578" uniqueCount="1403">
  <si>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</si>
  <si>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</si>
  <si>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</si>
  <si>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</si>
  <si>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</si>
  <si>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</si>
  <si>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</si>
  <si>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</si>
  <si>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</si>
  <si>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</si>
  <si>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</si>
  <si>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</si>
  <si>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</si>
  <si>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</si>
  <si>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</si>
  <si>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</si>
  <si>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</si>
  <si>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</si>
  <si>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</si>
  <si>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</si>
  <si>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</si>
  <si>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</si>
  <si>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</si>
  <si>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</si>
  <si>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</si>
  <si>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</si>
  <si>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</si>
  <si>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</si>
  <si>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</si>
  <si>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</si>
  <si>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</si>
  <si>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</si>
  <si>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</si>
  <si>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</si>
  <si>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</si>
  <si>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</si>
  <si>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</si>
  <si>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</si>
  <si>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</si>
  <si>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</si>
  <si>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</si>
  <si>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</si>
  <si>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</si>
  <si>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</si>
  <si>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</si>
  <si>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</si>
  <si>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</si>
  <si>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</si>
  <si>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</si>
  <si>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</si>
  <si>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</si>
  <si>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</si>
  <si>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</si>
  <si>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</si>
  <si>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</si>
  <si>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</si>
  <si>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</si>
  <si>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</si>
  <si>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</si>
  <si>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</si>
  <si>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</si>
  <si>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</si>
  <si>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</si>
  <si>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</si>
  <si>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</si>
  <si>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</si>
  <si>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</si>
  <si>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</si>
  <si>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</si>
  <si>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</si>
  <si>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</si>
  <si>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</si>
  <si>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</si>
  <si>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</si>
  <si>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</si>
  <si>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</si>
  <si>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</si>
  <si>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</si>
  <si>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</si>
  <si>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</si>
  <si>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</si>
  <si>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</si>
  <si>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</si>
  <si>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</si>
  <si>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</si>
  <si>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</si>
  <si>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</si>
  <si>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</si>
  <si>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</si>
  <si>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</si>
  <si>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</si>
  <si>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</si>
  <si>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</si>
  <si>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</si>
  <si>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</si>
  <si>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</si>
  <si>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</si>
  <si>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</si>
  <si>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</si>
  <si>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</si>
  <si>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</si>
  <si>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</si>
  <si>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</si>
  <si>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</si>
  <si>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</si>
  <si>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</si>
  <si>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</si>
  <si>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</si>
  <si>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</si>
  <si>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</si>
  <si>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</si>
  <si>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</si>
  <si>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</si>
  <si>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</si>
  <si>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</si>
  <si>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</si>
  <si>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</si>
  <si>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</si>
  <si>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</si>
  <si>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</si>
  <si>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</si>
  <si>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</si>
  <si>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</si>
  <si>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</si>
  <si>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</si>
  <si>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</si>
  <si>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</si>
  <si>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</si>
  <si>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</si>
  <si>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</si>
  <si>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</si>
  <si>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</si>
  <si>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</si>
  <si>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</si>
  <si>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</si>
  <si>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</si>
  <si>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</si>
  <si>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</si>
  <si>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</si>
  <si>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</si>
  <si>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</si>
  <si>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</si>
  <si>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</si>
  <si>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</si>
  <si>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</si>
  <si>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</si>
  <si>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</si>
  <si>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</si>
  <si>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</si>
  <si>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</si>
  <si>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</si>
  <si>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</si>
  <si>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</si>
  <si>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</si>
  <si>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</si>
  <si>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</si>
  <si>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</si>
  <si>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</si>
  <si>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</si>
  <si>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</si>
  <si>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</si>
  <si>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</si>
  <si>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</si>
  <si>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</si>
  <si>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</si>
  <si>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</si>
  <si>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</si>
  <si>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</si>
  <si>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</si>
  <si>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</si>
  <si>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</si>
  <si>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</si>
  <si>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</si>
  <si>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</si>
  <si>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</si>
  <si>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</si>
  <si>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</si>
  <si>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</si>
  <si>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</si>
  <si>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</si>
  <si>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</si>
  <si>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</si>
  <si>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</si>
  <si>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</si>
  <si>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</si>
  <si>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</si>
  <si>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</si>
  <si>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</si>
  <si>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</si>
  <si>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</si>
  <si>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</si>
  <si>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</si>
  <si>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</si>
  <si>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</si>
  <si>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</si>
  <si>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</si>
  <si>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</si>
  <si>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</si>
  <si>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</si>
  <si>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</si>
  <si>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</si>
  <si>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</si>
  <si>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</si>
  <si>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</si>
  <si>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</si>
  <si>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</si>
  <si>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</si>
  <si>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</si>
  <si>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</si>
  <si>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</si>
  <si>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</si>
  <si>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</si>
  <si>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</si>
  <si>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</si>
  <si>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</si>
  <si>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</si>
  <si>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</si>
  <si>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</si>
  <si>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</si>
  <si>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</si>
  <si>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</si>
  <si>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</si>
  <si>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</si>
  <si>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</si>
  <si>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</si>
  <si>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</si>
  <si>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</si>
  <si>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</si>
  <si>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</si>
  <si>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</si>
  <si>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</si>
  <si>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</si>
  <si>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</si>
  <si>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</si>
  <si>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</si>
  <si>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</si>
  <si>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</si>
  <si>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</si>
  <si>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</si>
  <si>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</si>
  <si>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</si>
  <si>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</si>
  <si>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</si>
  <si>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</si>
  <si>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</si>
  <si>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</si>
  <si>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</si>
  <si>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</si>
  <si>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</si>
  <si>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</si>
  <si>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</si>
  <si>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</si>
  <si>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</si>
  <si>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</si>
  <si>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</si>
  <si>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</si>
  <si>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</si>
  <si>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</si>
  <si>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</si>
  <si>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</si>
  <si>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</si>
  <si>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</si>
  <si>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</si>
  <si>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</si>
  <si>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</si>
  <si>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</si>
  <si>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</si>
  <si>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</si>
  <si>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</si>
  <si>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</si>
  <si>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</si>
  <si>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</si>
  <si>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</si>
  <si>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</si>
  <si>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</si>
  <si>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</si>
  <si>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</si>
  <si>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</si>
  <si>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</si>
  <si>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</si>
  <si>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</si>
  <si>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</si>
  <si>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</si>
  <si>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</si>
  <si>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</si>
  <si>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</si>
  <si>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</si>
  <si>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</si>
  <si>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</si>
  <si>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</si>
  <si>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</si>
  <si>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</si>
  <si>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</si>
  <si>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</si>
  <si>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</si>
  <si>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</si>
  <si>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</si>
  <si>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</si>
  <si>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</si>
  <si>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</si>
  <si>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</si>
  <si>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</si>
  <si>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</si>
  <si>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</si>
  <si>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</si>
  <si>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</si>
  <si>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</si>
  <si>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</si>
  <si>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</si>
  <si>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</si>
  <si>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</si>
  <si>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</si>
  <si>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</si>
  <si>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</si>
  <si>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</si>
  <si>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</si>
  <si>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</si>
  <si>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</si>
  <si>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</si>
  <si>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</si>
  <si>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</si>
  <si>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</si>
  <si>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</si>
  <si>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</si>
  <si>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</si>
  <si>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</si>
  <si>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</si>
  <si>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</si>
  <si>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</si>
  <si>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</si>
  <si>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</si>
  <si>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</si>
  <si>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</si>
  <si>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</si>
  <si>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</si>
  <si>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</si>
  <si>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</si>
  <si>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</si>
  <si>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</si>
  <si>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</si>
  <si>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</si>
  <si>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</si>
  <si>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</si>
  <si>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</si>
  <si>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</si>
  <si>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</si>
  <si>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</si>
  <si>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</si>
  <si>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</si>
  <si>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</si>
  <si>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</si>
  <si>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</si>
  <si>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</si>
  <si>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</si>
  <si>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</si>
  <si>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</si>
  <si>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</si>
  <si>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</si>
  <si>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</si>
  <si>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</si>
  <si>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</si>
  <si>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</si>
  <si>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</si>
  <si>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</si>
  <si>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</si>
  <si>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</si>
  <si>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</si>
  <si>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</si>
  <si>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</si>
  <si>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</si>
  <si>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</si>
  <si>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</si>
  <si>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</si>
  <si>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</si>
  <si>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</si>
  <si>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</si>
  <si>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</si>
  <si>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</si>
  <si>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</si>
  <si>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</si>
  <si>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</si>
  <si>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</si>
  <si>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</si>
  <si>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</si>
  <si>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</si>
  <si>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</si>
  <si>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</si>
  <si>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</si>
  <si>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</si>
  <si>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</si>
  <si>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</si>
  <si>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</si>
  <si>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</si>
  <si>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</si>
  <si>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</si>
  <si>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</si>
  <si>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</si>
  <si>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</si>
  <si>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</si>
  <si>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</si>
  <si>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</si>
  <si>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</si>
  <si>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</si>
  <si>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</si>
  <si>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</si>
  <si>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</si>
  <si>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</si>
  <si>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</si>
  <si>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</si>
  <si>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</si>
  <si>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</si>
  <si>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</si>
  <si>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</si>
  <si>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</si>
  <si>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</si>
  <si>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</si>
  <si>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</si>
  <si>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</si>
  <si>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</si>
  <si>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</si>
  <si>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</si>
  <si>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</si>
  <si>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</si>
  <si>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</si>
  <si>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</si>
  <si>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</si>
  <si>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</si>
  <si>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</si>
  <si>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</si>
  <si>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</si>
  <si>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</si>
  <si>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</si>
  <si>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</si>
  <si>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</si>
  <si>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</si>
  <si>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</si>
  <si>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</si>
  <si>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</si>
  <si>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</si>
  <si>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</si>
  <si>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</si>
  <si>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</si>
  <si>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</si>
  <si>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</si>
  <si>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</si>
  <si>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</si>
  <si>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</si>
  <si>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</si>
  <si>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</si>
  <si>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</si>
  <si>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</si>
  <si>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</si>
  <si>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</si>
  <si>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</si>
  <si>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</si>
  <si>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</si>
  <si>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</si>
  <si>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</si>
  <si>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</si>
  <si>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</si>
  <si>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</si>
  <si>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</si>
  <si>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</si>
  <si>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</si>
  <si>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</si>
  <si>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</si>
  <si>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</si>
  <si>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</si>
  <si>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</si>
  <si>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</si>
  <si>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</si>
  <si>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</si>
  <si>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</si>
  <si>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</si>
  <si>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</si>
  <si>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</si>
  <si>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</si>
  <si>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</si>
  <si>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</si>
  <si>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</si>
  <si>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</si>
  <si>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</si>
  <si>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</si>
  <si>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</si>
  <si>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</si>
  <si>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</si>
  <si>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</si>
  <si>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</si>
  <si>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</si>
  <si>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</si>
  <si>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</si>
  <si>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</si>
  <si>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</si>
  <si>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</si>
  <si>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</si>
  <si>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</si>
  <si>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</si>
  <si>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</si>
  <si>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</si>
  <si>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</si>
  <si>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</si>
  <si>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</si>
  <si>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</si>
  <si>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</si>
  <si>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</si>
  <si>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</si>
  <si>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</si>
  <si>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</si>
  <si>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</si>
  <si>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</si>
  <si>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</si>
  <si>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</si>
  <si>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</si>
  <si>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</si>
  <si>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</si>
  <si>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</si>
  <si>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</si>
  <si>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</si>
  <si>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</si>
  <si>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</si>
  <si>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</si>
  <si>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</si>
  <si>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</si>
  <si>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</si>
  <si>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</si>
  <si>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</si>
  <si>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</si>
  <si>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</si>
  <si>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</si>
  <si>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</si>
  <si>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</si>
  <si>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</si>
  <si>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</si>
  <si>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</si>
  <si>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</si>
  <si>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</si>
  <si>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</si>
  <si>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</si>
  <si>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</si>
  <si>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</si>
  <si>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</si>
  <si>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</si>
  <si>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</si>
  <si>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</si>
  <si>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</si>
  <si>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</si>
  <si>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</si>
  <si>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</si>
  <si>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</si>
  <si>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</si>
  <si>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</si>
  <si>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</si>
  <si>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</si>
  <si>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</si>
  <si>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</si>
  <si>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</si>
  <si>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</si>
  <si>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</si>
  <si>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</si>
  <si>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</si>
  <si>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</si>
  <si>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</si>
  <si>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</si>
  <si>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</si>
  <si>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</si>
  <si>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</si>
  <si>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</si>
  <si>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</si>
  <si>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</si>
  <si>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</si>
  <si>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</si>
  <si>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</si>
  <si>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</si>
  <si>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</si>
  <si>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</si>
  <si>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</si>
  <si>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</si>
  <si>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</si>
  <si>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</si>
  <si>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</si>
  <si>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</si>
  <si>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</si>
  <si>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</si>
  <si>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</si>
  <si>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</si>
  <si>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</si>
  <si>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</si>
  <si>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</si>
  <si>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</si>
  <si>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</si>
  <si>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</si>
  <si>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</si>
  <si>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</si>
  <si>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</si>
  <si>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</si>
  <si>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</si>
  <si>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</si>
  <si>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</si>
  <si>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</si>
  <si>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</si>
  <si>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</si>
  <si>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</si>
  <si>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</si>
  <si>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</si>
  <si>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</si>
  <si>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</si>
  <si>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</si>
  <si>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</si>
  <si>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</si>
  <si>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</si>
  <si>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</si>
  <si>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</si>
  <si>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</si>
  <si>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</si>
  <si>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</si>
  <si>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</si>
  <si>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</si>
  <si>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</si>
  <si>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</si>
  <si>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</si>
  <si>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</si>
  <si>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</si>
  <si>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</si>
  <si>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</si>
  <si>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</si>
  <si>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</si>
  <si>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</si>
  <si>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</si>
  <si>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</si>
  <si>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</si>
  <si>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</si>
  <si>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</si>
  <si>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</si>
  <si>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</si>
  <si>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</si>
  <si>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</si>
  <si>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</si>
  <si>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</si>
  <si>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</si>
  <si>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</si>
  <si>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</si>
  <si>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</si>
  <si>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</si>
  <si>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</si>
  <si>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</si>
  <si>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</si>
  <si>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</si>
  <si>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</si>
  <si>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</si>
  <si>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</si>
  <si>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</si>
  <si>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</si>
  <si>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</si>
  <si>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</si>
  <si>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</si>
  <si>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</si>
  <si>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</si>
  <si>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</si>
  <si>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</si>
  <si>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</si>
  <si>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</si>
  <si>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</si>
  <si>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</si>
  <si>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</si>
  <si>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</si>
  <si>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</si>
  <si>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</si>
  <si>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</si>
  <si>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</si>
  <si>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</si>
  <si>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</si>
  <si>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</si>
  <si>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</si>
  <si>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</si>
  <si>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</si>
  <si>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</si>
  <si>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</si>
  <si>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</si>
  <si>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</si>
  <si>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</si>
  <si>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</si>
  <si>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</si>
  <si>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</si>
  <si>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</si>
  <si>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</si>
  <si>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</si>
  <si>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</si>
  <si>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</si>
  <si>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</si>
  <si>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</si>
  <si>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</si>
  <si>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</si>
  <si>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</si>
  <si>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</si>
  <si>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</si>
  <si>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</si>
  <si>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</si>
  <si>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</si>
  <si>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</si>
  <si>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</si>
  <si>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</si>
  <si>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</si>
  <si>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</si>
  <si>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</si>
  <si>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</si>
  <si>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</si>
  <si>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</si>
  <si>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</si>
  <si>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</si>
  <si>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</si>
  <si>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</si>
  <si>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</si>
  <si>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</si>
  <si>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</si>
  <si>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</si>
  <si>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</si>
  <si>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</si>
  <si>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</si>
  <si>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</si>
  <si>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</si>
  <si>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</si>
  <si>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</si>
  <si>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</si>
  <si>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</si>
  <si>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</si>
  <si>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</si>
  <si>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</si>
  <si>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</si>
  <si>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</si>
  <si>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</si>
  <si>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</si>
  <si>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</si>
  <si>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</si>
  <si>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</si>
  <si>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</si>
  <si>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</si>
  <si>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</si>
  <si>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</si>
  <si>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</si>
  <si>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</si>
  <si>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</si>
  <si>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</si>
  <si>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</si>
  <si>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</si>
  <si>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</si>
  <si>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</si>
  <si>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</si>
  <si>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</si>
  <si>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</si>
  <si>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</si>
  <si>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</si>
  <si>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</si>
  <si>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</si>
  <si>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</si>
  <si>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</si>
  <si>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</si>
  <si>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</si>
  <si>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</si>
  <si>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</si>
  <si>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</si>
  <si>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</si>
  <si>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</si>
  <si>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</si>
  <si>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</si>
  <si>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</si>
  <si>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</si>
  <si>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</si>
  <si>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</si>
  <si>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</si>
  <si>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</si>
  <si>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</si>
  <si>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</si>
  <si>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</si>
  <si>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</si>
  <si>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</si>
  <si>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</si>
  <si>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</si>
  <si>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</si>
  <si>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</si>
  <si>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</si>
  <si>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</si>
  <si>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</si>
  <si>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</si>
  <si>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</si>
  <si>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</si>
  <si>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</si>
  <si>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</si>
  <si>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</si>
  <si>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</si>
  <si>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</si>
  <si>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</si>
  <si>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</si>
  <si>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</si>
  <si>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</si>
  <si>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</si>
  <si>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</si>
  <si>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</si>
  <si>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</si>
  <si>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</si>
  <si>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</si>
  <si>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</si>
  <si>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</si>
  <si>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</si>
  <si>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</si>
  <si>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</si>
  <si>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</si>
  <si>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</si>
  <si>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</si>
  <si>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</si>
  <si>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</si>
  <si>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</si>
  <si>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</si>
  <si>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</si>
  <si>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</si>
  <si>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</si>
  <si>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</si>
  <si>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</si>
  <si>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</si>
  <si>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</si>
  <si>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</si>
  <si>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</si>
  <si>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</si>
  <si>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</si>
  <si>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</si>
  <si>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</si>
  <si>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</si>
  <si>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</si>
  <si>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</si>
  <si>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</si>
  <si>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</si>
  <si>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</si>
  <si>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</si>
  <si>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</si>
  <si>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</si>
  <si>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</si>
  <si>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</si>
  <si>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</si>
  <si>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</si>
  <si>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</si>
  <si>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</si>
  <si>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</si>
  <si>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</si>
  <si>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</si>
  <si>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</si>
  <si>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</si>
  <si>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</si>
  <si>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</si>
  <si>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</si>
  <si>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</si>
  <si>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</si>
  <si>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</si>
  <si>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</si>
  <si>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</si>
  <si>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</si>
  <si>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</si>
  <si>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</si>
  <si>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</si>
  <si>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</si>
  <si>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</si>
  <si>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</si>
  <si>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</si>
  <si>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</si>
  <si>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</si>
  <si>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</si>
  <si>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</si>
  <si>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</si>
  <si>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</si>
  <si>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</si>
  <si>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</si>
  <si>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</si>
  <si>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</si>
  <si>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</si>
  <si>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</si>
  <si>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</si>
  <si>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</si>
  <si>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</si>
  <si>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</si>
  <si>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</si>
  <si>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</si>
  <si>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</si>
  <si>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</si>
  <si>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</si>
  <si>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</si>
  <si>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</si>
  <si>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</si>
  <si>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</si>
  <si>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</si>
  <si>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</si>
  <si>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</si>
  <si>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</si>
  <si>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</si>
  <si>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</si>
  <si>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</si>
  <si>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</si>
  <si>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</si>
  <si>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</si>
  <si>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</si>
  <si>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</si>
  <si>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</si>
  <si>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</si>
  <si>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</si>
  <si>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</si>
  <si>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</si>
  <si>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</si>
  <si>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</si>
  <si>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</si>
  <si>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</si>
  <si>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</si>
  <si>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</si>
  <si>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</si>
  <si>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</si>
  <si>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</si>
  <si>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</si>
  <si>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</si>
  <si>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</si>
  <si>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</si>
  <si>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</si>
  <si>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</si>
  <si>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</si>
  <si>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</si>
  <si>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</si>
  <si>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</si>
  <si>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</si>
  <si>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</si>
  <si>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</si>
  <si>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</si>
  <si>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</si>
  <si>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</si>
  <si>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</si>
  <si>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</si>
  <si>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</si>
  <si>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</si>
  <si>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</si>
  <si>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</si>
  <si>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</si>
  <si>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</si>
  <si>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</si>
  <si>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</si>
  <si>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</si>
  <si>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</si>
  <si>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</si>
  <si>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</si>
  <si>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</si>
  <si>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</si>
  <si>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</si>
  <si>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</si>
  <si>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</si>
  <si>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</si>
  <si>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</si>
  <si>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</si>
  <si>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</si>
  <si>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</si>
  <si>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</si>
  <si>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</si>
  <si>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</si>
  <si>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</si>
  <si>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</si>
  <si>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</si>
  <si>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</si>
  <si>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</si>
  <si>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</si>
  <si>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</si>
  <si>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</si>
  <si>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</si>
  <si>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</si>
  <si>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</si>
  <si>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</si>
  <si>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</si>
  <si>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</si>
  <si>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</si>
  <si>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</si>
  <si>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</si>
  <si>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</si>
  <si>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</si>
  <si>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</si>
  <si>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</si>
  <si>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</si>
  <si>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</si>
  <si>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</si>
  <si>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</si>
  <si>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</si>
  <si>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</si>
  <si>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</si>
  <si>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</si>
  <si>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</si>
  <si>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</si>
  <si>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</si>
  <si>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</si>
  <si>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</si>
  <si>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</si>
  <si>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</si>
  <si>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</si>
  <si>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</si>
  <si>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</si>
  <si>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</si>
  <si>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</si>
  <si>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</si>
  <si>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</si>
  <si>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</si>
  <si>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</si>
  <si>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</si>
  <si>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</si>
  <si>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</si>
  <si>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</si>
  <si>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</si>
  <si>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</si>
  <si>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</si>
  <si>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</si>
  <si>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</si>
  <si>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</si>
  <si>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</si>
  <si>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</si>
  <si>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</si>
  <si>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</si>
  <si>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</si>
  <si>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</si>
  <si>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</si>
  <si>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</si>
  <si>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</si>
  <si>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</si>
  <si>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</si>
  <si>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</si>
  <si>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</si>
  <si>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</si>
  <si>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</si>
  <si>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</si>
  <si>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</si>
  <si>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</si>
  <si>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</si>
  <si>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</si>
  <si>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</si>
  <si>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</si>
  <si>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</si>
  <si>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</si>
  <si>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</si>
  <si>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</si>
  <si>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</si>
  <si>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</si>
  <si>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</si>
  <si>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</si>
  <si>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</si>
  <si>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</si>
  <si>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</si>
  <si>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</si>
  <si>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</si>
  <si>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</si>
  <si>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</si>
  <si>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</si>
  <si>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</si>
  <si>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</si>
  <si>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</si>
  <si>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</si>
  <si>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</si>
  <si>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</si>
  <si>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</si>
  <si>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</si>
  <si>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</si>
  <si>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</si>
  <si>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</si>
  <si>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</si>
  <si>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</si>
  <si>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</si>
  <si>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</si>
  <si>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</si>
  <si>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</si>
  <si>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</si>
  <si>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</si>
  <si>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</si>
  <si>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</si>
  <si>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</si>
  <si>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</si>
  <si>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</si>
  <si>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</si>
  <si>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</si>
  <si>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</si>
  <si>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</si>
  <si>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</si>
  <si>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</si>
  <si>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</si>
  <si>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</si>
  <si>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</si>
  <si>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</si>
  <si>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</si>
  <si>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</si>
  <si>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</si>
  <si>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</si>
  <si>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</si>
  <si>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</si>
  <si>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</si>
  <si>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</si>
  <si>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</si>
  <si>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</si>
  <si>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</si>
  <si>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</si>
  <si>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</si>
  <si>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</si>
  <si>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</si>
  <si>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</si>
  <si>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</si>
  <si>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</si>
  <si>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</si>
  <si>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</si>
  <si>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</si>
  <si>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</si>
  <si>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</si>
  <si>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</si>
  <si>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</si>
  <si>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</si>
  <si>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</si>
  <si>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</si>
  <si>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</si>
  <si>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</si>
  <si>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</si>
  <si>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</si>
  <si>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</si>
  <si>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</si>
  <si>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</si>
  <si>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</si>
  <si>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</si>
  <si>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</si>
  <si>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</si>
  <si>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</si>
  <si>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</si>
  <si>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</si>
  <si>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</si>
  <si>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</si>
  <si>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</si>
  <si>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</si>
  <si>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</si>
  <si>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</si>
  <si>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</si>
  <si>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</si>
  <si>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</si>
  <si>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</si>
  <si>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</si>
  <si>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</si>
  <si>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</si>
  <si>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</si>
  <si>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</si>
  <si>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</si>
  <si>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</si>
  <si>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</si>
  <si>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</si>
  <si>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</si>
  <si>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</si>
  <si>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</si>
  <si>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</si>
  <si>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</si>
  <si>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</si>
  <si>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</si>
  <si>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</si>
  <si>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</si>
  <si>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</si>
  <si>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</si>
  <si>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</si>
  <si>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</si>
  <si>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</si>
  <si>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</si>
  <si>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</si>
  <si>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</si>
  <si>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</si>
  <si>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</si>
  <si>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</si>
  <si>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</si>
  <si>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</si>
  <si>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</si>
  <si>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</si>
  <si>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</si>
  <si>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</si>
  <si>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</si>
  <si>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</si>
  <si>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</si>
  <si>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</si>
  <si>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</si>
  <si>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</si>
  <si>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</si>
  <si>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</si>
  <si>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</si>
  <si>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</si>
  <si>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</si>
  <si>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</si>
  <si>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</si>
  <si>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</si>
  <si>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</si>
  <si>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</si>
  <si>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</si>
  <si>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</si>
  <si>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</si>
  <si>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</si>
  <si>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</si>
  <si>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</si>
  <si>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</si>
  <si>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</si>
  <si>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</si>
  <si>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</si>
  <si>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</si>
  <si>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</si>
  <si>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</si>
  <si>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</si>
  <si>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</si>
  <si>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</si>
  <si>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</si>
  <si>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</si>
  <si>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</si>
  <si>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</si>
  <si>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</si>
  <si>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</si>
  <si>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</si>
  <si>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</si>
  <si>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</si>
  <si>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</si>
  <si>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</si>
  <si>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</si>
  <si>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</si>
  <si>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</si>
  <si>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</si>
  <si>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</si>
  <si>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</si>
  <si>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</si>
  <si>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</si>
  <si>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</si>
  <si>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</si>
  <si>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</si>
  <si>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</si>
  <si>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</si>
  <si>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</si>
  <si>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</si>
  <si>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</si>
  <si>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</si>
  <si>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</si>
  <si>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</si>
  <si>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</si>
  <si>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</si>
  <si>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</si>
  <si>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</si>
  <si>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</si>
  <si>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</si>
  <si>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</si>
  <si>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</si>
  <si>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</si>
  <si>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</si>
  <si>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</si>
  <si>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</si>
  <si>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</si>
  <si>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</si>
  <si>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</si>
  <si>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</si>
  <si>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</si>
  <si>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</si>
  <si>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</si>
  <si>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</si>
  <si>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</si>
  <si>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</si>
  <si>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</si>
  <si>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</si>
  <si>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</si>
  <si>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</si>
  <si>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</si>
  <si>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</si>
  <si>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</si>
  <si>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</si>
  <si>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</si>
  <si>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</si>
  <si>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</si>
  <si>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</si>
  <si>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</si>
  <si>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</si>
  <si>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</si>
  <si>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</si>
  <si>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</si>
  <si>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</si>
  <si>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</si>
  <si>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</si>
  <si>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</si>
  <si>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</si>
  <si>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</si>
  <si>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</si>
  <si>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</si>
  <si>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</si>
  <si>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</si>
  <si>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</si>
  <si>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</si>
  <si>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</si>
  <si>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</si>
  <si>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</si>
  <si>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</si>
  <si>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</si>
  <si>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</si>
  <si>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</si>
  <si>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</si>
  <si>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</si>
  <si>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</si>
  <si>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</si>
  <si>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</si>
  <si>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</si>
  <si>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</si>
  <si>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</si>
  <si>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</si>
  <si>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</si>
  <si>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</si>
  <si>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</si>
  <si>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</si>
  <si>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</si>
  <si>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</si>
  <si>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</si>
  <si>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</si>
  <si>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</si>
  <si>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</si>
  <si>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</si>
  <si>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</si>
  <si>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</si>
  <si>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</si>
  <si>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</si>
  <si>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</si>
  <si>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</si>
  <si>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</si>
  <si>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</si>
  <si>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</si>
  <si>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</si>
  <si>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</si>
  <si>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</si>
  <si>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</si>
  <si>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</si>
  <si>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</si>
  <si>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</si>
  <si>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</si>
  <si>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</si>
  <si>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</si>
  <si>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</si>
  <si>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</si>
  <si>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</si>
  <si>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</si>
  <si>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</si>
  <si>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</si>
  <si>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</si>
  <si>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</si>
  <si>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</si>
  <si>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</si>
  <si>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</si>
  <si>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</si>
  <si>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</si>
  <si>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</si>
  <si>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</si>
  <si>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</si>
  <si>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</si>
  <si>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</si>
  <si>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</si>
  <si>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</si>
  <si>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</si>
  <si>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</si>
  <si>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</si>
  <si>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</si>
  <si>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</si>
  <si>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</si>
  <si>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</si>
  <si>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</si>
  <si>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</si>
  <si>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</si>
  <si>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</si>
  <si>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</si>
  <si>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</si>
  <si>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</si>
  <si>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</si>
  <si>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</si>
  <si>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</si>
  <si>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</si>
  <si>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</si>
  <si>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</si>
  <si>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</si>
  <si>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</si>
  <si>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</si>
  <si>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</si>
  <si>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</si>
  <si>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xz47@njit.edu</t>
  </si>
  <si>
    <t>Xilin</t>
  </si>
  <si>
    <t>Zhang</t>
  </si>
  <si>
    <t>Institutional Research Data Analyst</t>
  </si>
  <si>
    <t>Office of Institutional Effectiveness</t>
  </si>
  <si>
    <t>323 Dr Martin Luther King Jr Blvd</t>
  </si>
  <si>
    <t>Newark</t>
  </si>
  <si>
    <t>https://www.njit.edu/oie/external-surveys</t>
  </si>
  <si>
    <t>New Jersey Institute of Technology</t>
  </si>
  <si>
    <t>University Heights</t>
  </si>
  <si>
    <t>973-596-3000</t>
  </si>
  <si>
    <t>973-596-3300</t>
  </si>
  <si>
    <t>1-800-925-NJIT</t>
  </si>
  <si>
    <t xml:space="preserve">admissions@njit.edu </t>
  </si>
  <si>
    <t>07102-1982</t>
  </si>
  <si>
    <t>https://www.njit.edu/</t>
  </si>
  <si>
    <t>https://www.njit.edu/admissions/contact-admissions</t>
  </si>
  <si>
    <t>https://www.njit.edu/apply-now</t>
  </si>
  <si>
    <t xml:space="preserve">https://www.njit.edu/diversityprograms/ </t>
  </si>
  <si>
    <t>First-year students applying to NJIT can choose to not submit SAT and/or ACT scores. This does not apply to Albert Dorman Honors College or accelerated program applicants. Application essay, inerview, and volunteer work are also considered for Albert Dorman Honors College or accelerated program applicants.</t>
  </si>
  <si>
    <t>1 Semester</t>
  </si>
  <si>
    <t>C</t>
  </si>
  <si>
    <t>https://www.njit.edu/veterans/</t>
  </si>
  <si>
    <t>Seton Hall</t>
  </si>
  <si>
    <t>https://njit.studentaidcalculator.com/survey.aspx</t>
  </si>
  <si>
    <t>Private Loans from Lenders</t>
  </si>
  <si>
    <t>External scholarships via Scholarship Universe database search engine</t>
  </si>
  <si>
    <t>Beginning in the 2021-2022 academic year, NJIT started offering a need-based awarding structure for institutional scholarships to help with affordability. This will be in addition to our merit-based scholarships. These awards will be based on high school gpa and FAFSA Expected Family Contribution (EFC).</t>
  </si>
  <si>
    <t>Unknown</t>
  </si>
  <si>
    <t>We require a creative portfolio for applicants to the programs within our College of Architecture &amp;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</si>
</sst>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3"/>
      <color rgb="FF000000"/>
      <name val="Lucida Grande"/>
    </font>
    <font>
      <sz val="10"/>
      <color indexed="8"/>
      <name val="Arial"/>
      <family val="2"/>
    </font>
    <font>
      <sz val="12"/>
      <color rgb="FF000000"/>
      <name val="Calibri"/>
      <family val="2"/>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9">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0" fontId="60" fillId="0" borderId="1" xfId="0" applyFont="1" applyBorder="1" applyAlignment="1">
      <alignment horizontal="left" vertical="top" wrapText="1"/>
    </xf>
    <xf numFmtId="0" fontId="4" fillId="0" borderId="1" xfId="1" applyAlignment="1">
      <alignment horizontal="left" vertical="top" wrapText="1"/>
    </xf>
    <xf numFmtId="3" fontId="2" fillId="3" borderId="1" xfId="0" applyNumberFormat="1" applyFont="1" applyFill="1" applyBorder="1" applyAlignment="1" applyProtection="1">
      <alignment horizontal="center" vertical="center"/>
      <protection locked="0"/>
    </xf>
    <xf numFmtId="3" fontId="2"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8" fillId="4" borderId="1" xfId="0" applyNumberFormat="1" applyFont="1" applyFill="1" applyBorder="1" applyAlignment="1" applyProtection="1">
      <alignment horizontal="center" vertical="center" wrapText="1"/>
      <protection locked="0"/>
    </xf>
    <xf numFmtId="3" fontId="0" fillId="4" borderId="1" xfId="0" applyNumberFormat="1" applyFill="1" applyBorder="1" applyAlignment="1" applyProtection="1">
      <alignment horizontal="center" vertical="center"/>
      <protection locked="0"/>
    </xf>
    <xf numFmtId="3" fontId="0" fillId="3" borderId="1" xfId="0" applyNumberFormat="1" applyFill="1" applyBorder="1" applyAlignment="1" applyProtection="1">
      <alignment horizontal="center" vertical="center"/>
      <protection locked="0"/>
    </xf>
    <xf numFmtId="3" fontId="0" fillId="0" borderId="0" xfId="0" applyNumberFormat="1" applyAlignment="1" applyProtection="1">
      <alignment horizontal="center" vertical="center"/>
      <protection locked="0"/>
    </xf>
    <xf numFmtId="3" fontId="9" fillId="0" borderId="1" xfId="0" applyNumberFormat="1" applyFont="1" applyBorder="1" applyAlignment="1" applyProtection="1">
      <alignment horizontal="center" vertical="center"/>
      <protection locked="0"/>
    </xf>
    <xf numFmtId="0" fontId="0" fillId="6" borderId="0" xfId="0" applyFill="1" applyProtection="1">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checked="Checked"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checked="Checked"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checked="Checked"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checked="Checked"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checked="Checked"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checked="Checked"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checked="Checked"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checked="Checked"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182880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78</xdr:row>
          <xdr:rowOff>182880</xdr:rowOff>
        </xdr:from>
        <xdr:to>
          <xdr:col>1</xdr:col>
          <xdr:colOff>1249680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80</xdr:row>
          <xdr:rowOff>182880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82</xdr:row>
          <xdr:rowOff>182880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84</xdr:row>
          <xdr:rowOff>190500</xdr:rowOff>
        </xdr:from>
        <xdr:to>
          <xdr:col>1</xdr:col>
          <xdr:colOff>1257300</xdr:colOff>
          <xdr:row>86</xdr:row>
          <xdr:rowOff>83820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86</xdr:row>
          <xdr:rowOff>182880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88</xdr:row>
          <xdr:rowOff>160020</xdr:rowOff>
        </xdr:from>
        <xdr:to>
          <xdr:col>1</xdr:col>
          <xdr:colOff>1257300</xdr:colOff>
          <xdr:row>90</xdr:row>
          <xdr:rowOff>68580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76</xdr:row>
          <xdr:rowOff>182880</xdr:rowOff>
        </xdr:from>
        <xdr:to>
          <xdr:col>3</xdr:col>
          <xdr:colOff>1257300</xdr:colOff>
          <xdr:row>78</xdr:row>
          <xdr:rowOff>68580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78</xdr:row>
          <xdr:rowOff>160020</xdr:rowOff>
        </xdr:from>
        <xdr:to>
          <xdr:col>3</xdr:col>
          <xdr:colOff>1264920</xdr:colOff>
          <xdr:row>80</xdr:row>
          <xdr:rowOff>68580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80</xdr:row>
          <xdr:rowOff>160020</xdr:rowOff>
        </xdr:from>
        <xdr:to>
          <xdr:col>3</xdr:col>
          <xdr:colOff>2926080</xdr:colOff>
          <xdr:row>82</xdr:row>
          <xdr:rowOff>68580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1074420</xdr:colOff>
          <xdr:row>82</xdr:row>
          <xdr:rowOff>160020</xdr:rowOff>
        </xdr:from>
        <xdr:to>
          <xdr:col>3</xdr:col>
          <xdr:colOff>2964180</xdr:colOff>
          <xdr:row>84</xdr:row>
          <xdr:rowOff>68580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3116580</xdr:colOff>
          <xdr:row>86</xdr:row>
          <xdr:rowOff>45720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375920</xdr:colOff>
      <xdr:row>204</xdr:row>
      <xdr:rowOff>101600</xdr:rowOff>
    </xdr:from>
    <xdr:to>
      <xdr:col>3</xdr:col>
      <xdr:colOff>741680</xdr:colOff>
      <xdr:row>205</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121920</xdr:colOff>
          <xdr:row>135</xdr:row>
          <xdr:rowOff>114300</xdr:rowOff>
        </xdr:from>
        <xdr:to>
          <xdr:col>1</xdr:col>
          <xdr:colOff>1645920</xdr:colOff>
          <xdr:row>137</xdr:row>
          <xdr:rowOff>83820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121920</xdr:colOff>
          <xdr:row>137</xdr:row>
          <xdr:rowOff>106680</xdr:rowOff>
        </xdr:from>
        <xdr:to>
          <xdr:col>1</xdr:col>
          <xdr:colOff>1645920</xdr:colOff>
          <xdr:row>139</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139</xdr:row>
          <xdr:rowOff>114300</xdr:rowOff>
        </xdr:from>
        <xdr:to>
          <xdr:col>1</xdr:col>
          <xdr:colOff>1668780</xdr:colOff>
          <xdr:row>141</xdr:row>
          <xdr:rowOff>83820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2133600</xdr:colOff>
          <xdr:row>135</xdr:row>
          <xdr:rowOff>114300</xdr:rowOff>
        </xdr:from>
        <xdr:to>
          <xdr:col>1</xdr:col>
          <xdr:colOff>3657600</xdr:colOff>
          <xdr:row>137</xdr:row>
          <xdr:rowOff>83820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2133600</xdr:colOff>
          <xdr:row>137</xdr:row>
          <xdr:rowOff>114300</xdr:rowOff>
        </xdr:from>
        <xdr:to>
          <xdr:col>1</xdr:col>
          <xdr:colOff>4488180</xdr:colOff>
          <xdr:row>139</xdr:row>
          <xdr:rowOff>83820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2141220</xdr:colOff>
          <xdr:row>139</xdr:row>
          <xdr:rowOff>121920</xdr:rowOff>
        </xdr:from>
        <xdr:to>
          <xdr:col>1</xdr:col>
          <xdr:colOff>4030980</xdr:colOff>
          <xdr:row>141</xdr:row>
          <xdr:rowOff>106680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449580</xdr:colOff>
          <xdr:row>64</xdr:row>
          <xdr:rowOff>342900</xdr:rowOff>
        </xdr:from>
        <xdr:to>
          <xdr:col>6</xdr:col>
          <xdr:colOff>373380</xdr:colOff>
          <xdr:row>66</xdr:row>
          <xdr:rowOff>83820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66</xdr:row>
          <xdr:rowOff>114300</xdr:rowOff>
        </xdr:from>
        <xdr:to>
          <xdr:col>6</xdr:col>
          <xdr:colOff>350520</xdr:colOff>
          <xdr:row>68</xdr:row>
          <xdr:rowOff>83820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68</xdr:row>
          <xdr:rowOff>106680</xdr:rowOff>
        </xdr:from>
        <xdr:to>
          <xdr:col>6</xdr:col>
          <xdr:colOff>350520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426720</xdr:colOff>
          <xdr:row>70</xdr:row>
          <xdr:rowOff>121920</xdr:rowOff>
        </xdr:from>
        <xdr:to>
          <xdr:col>6</xdr:col>
          <xdr:colOff>350520</xdr:colOff>
          <xdr:row>72</xdr:row>
          <xdr:rowOff>106680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579120</xdr:colOff>
          <xdr:row>111</xdr:row>
          <xdr:rowOff>114300</xdr:rowOff>
        </xdr:from>
        <xdr:to>
          <xdr:col>4</xdr:col>
          <xdr:colOff>144780</xdr:colOff>
          <xdr:row>113</xdr:row>
          <xdr:rowOff>83820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579120</xdr:colOff>
          <xdr:row>111</xdr:row>
          <xdr:rowOff>121920</xdr:rowOff>
        </xdr:from>
        <xdr:to>
          <xdr:col>6</xdr:col>
          <xdr:colOff>685800</xdr:colOff>
          <xdr:row>113</xdr:row>
          <xdr:rowOff>106680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106680</xdr:rowOff>
        </xdr:from>
        <xdr:to>
          <xdr:col>4</xdr:col>
          <xdr:colOff>678180</xdr:colOff>
          <xdr:row>115</xdr:row>
          <xdr:rowOff>83820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449580</xdr:colOff>
          <xdr:row>21</xdr:row>
          <xdr:rowOff>190500</xdr:rowOff>
        </xdr:from>
        <xdr:to>
          <xdr:col>2</xdr:col>
          <xdr:colOff>0</xdr:colOff>
          <xdr:row>23</xdr:row>
          <xdr:rowOff>160020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7620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182880</xdr:rowOff>
        </xdr:from>
        <xdr:to>
          <xdr:col>4</xdr:col>
          <xdr:colOff>525780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754380</xdr:colOff>
          <xdr:row>24</xdr:row>
          <xdr:rowOff>68580</xdr:rowOff>
        </xdr:from>
        <xdr:to>
          <xdr:col>4</xdr:col>
          <xdr:colOff>525780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121920</xdr:rowOff>
        </xdr:from>
        <xdr:to>
          <xdr:col>1</xdr:col>
          <xdr:colOff>830580</xdr:colOff>
          <xdr:row>7</xdr:row>
          <xdr:rowOff>106680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236220</xdr:colOff>
          <xdr:row>7</xdr:row>
          <xdr:rowOff>83820</xdr:rowOff>
        </xdr:from>
        <xdr:to>
          <xdr:col>2</xdr:col>
          <xdr:colOff>922020</xdr:colOff>
          <xdr:row>9</xdr:row>
          <xdr:rowOff>160020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182880</xdr:rowOff>
        </xdr:from>
        <xdr:to>
          <xdr:col>1</xdr:col>
          <xdr:colOff>1074420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693420</xdr:colOff>
          <xdr:row>13</xdr:row>
          <xdr:rowOff>121920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144780</xdr:rowOff>
        </xdr:from>
        <xdr:to>
          <xdr:col>1</xdr:col>
          <xdr:colOff>312420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312420</xdr:colOff>
          <xdr:row>17</xdr:row>
          <xdr:rowOff>83820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106680</xdr:rowOff>
        </xdr:from>
        <xdr:to>
          <xdr:col>1</xdr:col>
          <xdr:colOff>1363980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144780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160020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5</xdr:row>
          <xdr:rowOff>121920</xdr:rowOff>
        </xdr:from>
        <xdr:to>
          <xdr:col>3</xdr:col>
          <xdr:colOff>1988820</xdr:colOff>
          <xdr:row>7</xdr:row>
          <xdr:rowOff>106680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160020</xdr:rowOff>
        </xdr:from>
        <xdr:to>
          <xdr:col>3</xdr:col>
          <xdr:colOff>1744980</xdr:colOff>
          <xdr:row>9</xdr:row>
          <xdr:rowOff>144780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9</xdr:row>
          <xdr:rowOff>160020</xdr:rowOff>
        </xdr:from>
        <xdr:to>
          <xdr:col>3</xdr:col>
          <xdr:colOff>1516380</xdr:colOff>
          <xdr:row>11</xdr:row>
          <xdr:rowOff>144780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11</xdr:row>
          <xdr:rowOff>152400</xdr:rowOff>
        </xdr:from>
        <xdr:to>
          <xdr:col>3</xdr:col>
          <xdr:colOff>2705100</xdr:colOff>
          <xdr:row>13</xdr:row>
          <xdr:rowOff>121920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13</xdr:row>
          <xdr:rowOff>144780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15</xdr:row>
          <xdr:rowOff>121920</xdr:rowOff>
        </xdr:from>
        <xdr:to>
          <xdr:col>3</xdr:col>
          <xdr:colOff>1516380</xdr:colOff>
          <xdr:row>17</xdr:row>
          <xdr:rowOff>106680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17</xdr:row>
          <xdr:rowOff>144780</xdr:rowOff>
        </xdr:from>
        <xdr:to>
          <xdr:col>3</xdr:col>
          <xdr:colOff>2773680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19</xdr:row>
          <xdr:rowOff>152400</xdr:rowOff>
        </xdr:from>
        <xdr:to>
          <xdr:col>3</xdr:col>
          <xdr:colOff>2552700</xdr:colOff>
          <xdr:row>21</xdr:row>
          <xdr:rowOff>121920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1706880</xdr:colOff>
          <xdr:row>21</xdr:row>
          <xdr:rowOff>160020</xdr:rowOff>
        </xdr:from>
        <xdr:to>
          <xdr:col>3</xdr:col>
          <xdr:colOff>1516380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1684020</xdr:colOff>
          <xdr:row>23</xdr:row>
          <xdr:rowOff>68580</xdr:rowOff>
        </xdr:from>
        <xdr:to>
          <xdr:col>3</xdr:col>
          <xdr:colOff>1493520</xdr:colOff>
          <xdr:row>24</xdr:row>
          <xdr:rowOff>236220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31</xdr:row>
          <xdr:rowOff>114300</xdr:rowOff>
        </xdr:from>
        <xdr:to>
          <xdr:col>1</xdr:col>
          <xdr:colOff>259080</xdr:colOff>
          <xdr:row>33</xdr:row>
          <xdr:rowOff>83820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33</xdr:row>
          <xdr:rowOff>114300</xdr:rowOff>
        </xdr:from>
        <xdr:to>
          <xdr:col>1</xdr:col>
          <xdr:colOff>266700</xdr:colOff>
          <xdr:row>35</xdr:row>
          <xdr:rowOff>83820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35</xdr:row>
          <xdr:rowOff>121920</xdr:rowOff>
        </xdr:from>
        <xdr:to>
          <xdr:col>1</xdr:col>
          <xdr:colOff>998220</xdr:colOff>
          <xdr:row>37</xdr:row>
          <xdr:rowOff>106680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37</xdr:row>
          <xdr:rowOff>144780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39</xdr:row>
          <xdr:rowOff>114300</xdr:rowOff>
        </xdr:from>
        <xdr:to>
          <xdr:col>1</xdr:col>
          <xdr:colOff>266700</xdr:colOff>
          <xdr:row>41</xdr:row>
          <xdr:rowOff>83820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37</xdr:row>
          <xdr:rowOff>121920</xdr:rowOff>
        </xdr:from>
        <xdr:to>
          <xdr:col>2</xdr:col>
          <xdr:colOff>1668780</xdr:colOff>
          <xdr:row>39</xdr:row>
          <xdr:rowOff>106680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41</xdr:row>
          <xdr:rowOff>114300</xdr:rowOff>
        </xdr:from>
        <xdr:to>
          <xdr:col>1</xdr:col>
          <xdr:colOff>266700</xdr:colOff>
          <xdr:row>43</xdr:row>
          <xdr:rowOff>83820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83820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33</xdr:row>
          <xdr:rowOff>121920</xdr:rowOff>
        </xdr:from>
        <xdr:to>
          <xdr:col>2</xdr:col>
          <xdr:colOff>1668780</xdr:colOff>
          <xdr:row>35</xdr:row>
          <xdr:rowOff>106680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35</xdr:row>
          <xdr:rowOff>121920</xdr:rowOff>
        </xdr:from>
        <xdr:to>
          <xdr:col>2</xdr:col>
          <xdr:colOff>1668780</xdr:colOff>
          <xdr:row>37</xdr:row>
          <xdr:rowOff>106680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39</xdr:row>
          <xdr:rowOff>121920</xdr:rowOff>
        </xdr:from>
        <xdr:to>
          <xdr:col>3</xdr:col>
          <xdr:colOff>1036320</xdr:colOff>
          <xdr:row>41</xdr:row>
          <xdr:rowOff>106680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41</xdr:row>
          <xdr:rowOff>121920</xdr:rowOff>
        </xdr:from>
        <xdr:to>
          <xdr:col>2</xdr:col>
          <xdr:colOff>1668780</xdr:colOff>
          <xdr:row>43</xdr:row>
          <xdr:rowOff>106680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144780</xdr:colOff>
          <xdr:row>43</xdr:row>
          <xdr:rowOff>114300</xdr:rowOff>
        </xdr:from>
        <xdr:to>
          <xdr:col>2</xdr:col>
          <xdr:colOff>1668780</xdr:colOff>
          <xdr:row>45</xdr:row>
          <xdr:rowOff>83820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1074420</xdr:colOff>
          <xdr:row>25</xdr:row>
          <xdr:rowOff>114300</xdr:rowOff>
        </xdr:from>
        <xdr:to>
          <xdr:col>0</xdr:col>
          <xdr:colOff>2598420</xdr:colOff>
          <xdr:row>27</xdr:row>
          <xdr:rowOff>83820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1074420</xdr:colOff>
          <xdr:row>27</xdr:row>
          <xdr:rowOff>114300</xdr:rowOff>
        </xdr:from>
        <xdr:to>
          <xdr:col>0</xdr:col>
          <xdr:colOff>2598420</xdr:colOff>
          <xdr:row>29</xdr:row>
          <xdr:rowOff>83820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29</xdr:row>
          <xdr:rowOff>114300</xdr:rowOff>
        </xdr:from>
        <xdr:to>
          <xdr:col>0</xdr:col>
          <xdr:colOff>2621280</xdr:colOff>
          <xdr:row>31</xdr:row>
          <xdr:rowOff>83820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31</xdr:row>
          <xdr:rowOff>114300</xdr:rowOff>
        </xdr:from>
        <xdr:to>
          <xdr:col>0</xdr:col>
          <xdr:colOff>2621280</xdr:colOff>
          <xdr:row>33</xdr:row>
          <xdr:rowOff>83820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33</xdr:row>
          <xdr:rowOff>114300</xdr:rowOff>
        </xdr:from>
        <xdr:to>
          <xdr:col>0</xdr:col>
          <xdr:colOff>2621280</xdr:colOff>
          <xdr:row>35</xdr:row>
          <xdr:rowOff>83820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35</xdr:row>
          <xdr:rowOff>114300</xdr:rowOff>
        </xdr:from>
        <xdr:to>
          <xdr:col>0</xdr:col>
          <xdr:colOff>3916680</xdr:colOff>
          <xdr:row>37</xdr:row>
          <xdr:rowOff>83820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37</xdr:row>
          <xdr:rowOff>114300</xdr:rowOff>
        </xdr:from>
        <xdr:to>
          <xdr:col>0</xdr:col>
          <xdr:colOff>3916680</xdr:colOff>
          <xdr:row>39</xdr:row>
          <xdr:rowOff>83820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25</xdr:row>
          <xdr:rowOff>114300</xdr:rowOff>
        </xdr:from>
        <xdr:to>
          <xdr:col>1</xdr:col>
          <xdr:colOff>1524000</xdr:colOff>
          <xdr:row>27</xdr:row>
          <xdr:rowOff>83820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27</xdr:row>
          <xdr:rowOff>121920</xdr:rowOff>
        </xdr:from>
        <xdr:to>
          <xdr:col>1</xdr:col>
          <xdr:colOff>1516380</xdr:colOff>
          <xdr:row>29</xdr:row>
          <xdr:rowOff>106680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29</xdr:row>
          <xdr:rowOff>121920</xdr:rowOff>
        </xdr:from>
        <xdr:to>
          <xdr:col>1</xdr:col>
          <xdr:colOff>1493520</xdr:colOff>
          <xdr:row>31</xdr:row>
          <xdr:rowOff>106680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31</xdr:row>
          <xdr:rowOff>114300</xdr:rowOff>
        </xdr:from>
        <xdr:to>
          <xdr:col>1</xdr:col>
          <xdr:colOff>1485900</xdr:colOff>
          <xdr:row>33</xdr:row>
          <xdr:rowOff>83820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33</xdr:row>
          <xdr:rowOff>114300</xdr:rowOff>
        </xdr:from>
        <xdr:to>
          <xdr:col>1</xdr:col>
          <xdr:colOff>1478280</xdr:colOff>
          <xdr:row>35</xdr:row>
          <xdr:rowOff>83820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35</xdr:row>
          <xdr:rowOff>121920</xdr:rowOff>
        </xdr:from>
        <xdr:to>
          <xdr:col>1</xdr:col>
          <xdr:colOff>1455420</xdr:colOff>
          <xdr:row>37</xdr:row>
          <xdr:rowOff>106680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1569720</xdr:colOff>
          <xdr:row>41</xdr:row>
          <xdr:rowOff>114300</xdr:rowOff>
        </xdr:from>
        <xdr:to>
          <xdr:col>0</xdr:col>
          <xdr:colOff>2773680</xdr:colOff>
          <xdr:row>43</xdr:row>
          <xdr:rowOff>83820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2979420</xdr:colOff>
          <xdr:row>41</xdr:row>
          <xdr:rowOff>114300</xdr:rowOff>
        </xdr:from>
        <xdr:to>
          <xdr:col>1</xdr:col>
          <xdr:colOff>1226820</xdr:colOff>
          <xdr:row>43</xdr:row>
          <xdr:rowOff>83820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83820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7620</xdr:colOff>
          <xdr:row>48</xdr:row>
          <xdr:rowOff>83820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46</xdr:row>
          <xdr:rowOff>114300</xdr:rowOff>
        </xdr:from>
        <xdr:to>
          <xdr:col>2</xdr:col>
          <xdr:colOff>792480</xdr:colOff>
          <xdr:row>48</xdr:row>
          <xdr:rowOff>83820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3055620</xdr:colOff>
          <xdr:row>53</xdr:row>
          <xdr:rowOff>83820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106680</xdr:rowOff>
        </xdr:from>
        <xdr:to>
          <xdr:col>2</xdr:col>
          <xdr:colOff>45720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388620</xdr:colOff>
          <xdr:row>58</xdr:row>
          <xdr:rowOff>121920</xdr:rowOff>
        </xdr:from>
        <xdr:to>
          <xdr:col>0</xdr:col>
          <xdr:colOff>3314700</xdr:colOff>
          <xdr:row>60</xdr:row>
          <xdr:rowOff>83820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60</xdr:row>
          <xdr:rowOff>121920</xdr:rowOff>
        </xdr:from>
        <xdr:to>
          <xdr:col>0</xdr:col>
          <xdr:colOff>3086100</xdr:colOff>
          <xdr:row>62</xdr:row>
          <xdr:rowOff>83820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62</xdr:row>
          <xdr:rowOff>114300</xdr:rowOff>
        </xdr:from>
        <xdr:to>
          <xdr:col>0</xdr:col>
          <xdr:colOff>1935480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64</xdr:row>
          <xdr:rowOff>121920</xdr:rowOff>
        </xdr:from>
        <xdr:to>
          <xdr:col>0</xdr:col>
          <xdr:colOff>1935480</xdr:colOff>
          <xdr:row>66</xdr:row>
          <xdr:rowOff>83820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66</xdr:row>
          <xdr:rowOff>121920</xdr:rowOff>
        </xdr:from>
        <xdr:to>
          <xdr:col>0</xdr:col>
          <xdr:colOff>2781300</xdr:colOff>
          <xdr:row>68</xdr:row>
          <xdr:rowOff>83820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2788920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58</xdr:row>
          <xdr:rowOff>114300</xdr:rowOff>
        </xdr:from>
        <xdr:to>
          <xdr:col>2</xdr:col>
          <xdr:colOff>716280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60</xdr:row>
          <xdr:rowOff>114300</xdr:rowOff>
        </xdr:from>
        <xdr:to>
          <xdr:col>2</xdr:col>
          <xdr:colOff>1493520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62</xdr:row>
          <xdr:rowOff>114300</xdr:rowOff>
        </xdr:from>
        <xdr:to>
          <xdr:col>2</xdr:col>
          <xdr:colOff>1493520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4107180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4084320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121920</xdr:rowOff>
        </xdr:from>
        <xdr:to>
          <xdr:col>0</xdr:col>
          <xdr:colOff>3573780</xdr:colOff>
          <xdr:row>72</xdr:row>
          <xdr:rowOff>83820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1455420</xdr:colOff>
          <xdr:row>39</xdr:row>
          <xdr:rowOff>83820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25</xdr:row>
          <xdr:rowOff>114300</xdr:rowOff>
        </xdr:from>
        <xdr:to>
          <xdr:col>3</xdr:col>
          <xdr:colOff>792480</xdr:colOff>
          <xdr:row>27</xdr:row>
          <xdr:rowOff>83820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640080</xdr:colOff>
          <xdr:row>27</xdr:row>
          <xdr:rowOff>114300</xdr:rowOff>
        </xdr:from>
        <xdr:to>
          <xdr:col>3</xdr:col>
          <xdr:colOff>769620</xdr:colOff>
          <xdr:row>29</xdr:row>
          <xdr:rowOff>83820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83820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106680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106680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655320</xdr:colOff>
          <xdr:row>35</xdr:row>
          <xdr:rowOff>121920</xdr:rowOff>
        </xdr:from>
        <xdr:to>
          <xdr:col>3</xdr:col>
          <xdr:colOff>807720</xdr:colOff>
          <xdr:row>37</xdr:row>
          <xdr:rowOff>106680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335280</xdr:colOff>
          <xdr:row>9</xdr:row>
          <xdr:rowOff>121920</xdr:rowOff>
        </xdr:from>
        <xdr:to>
          <xdr:col>2</xdr:col>
          <xdr:colOff>762000</xdr:colOff>
          <xdr:row>11</xdr:row>
          <xdr:rowOff>106680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8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1325880</xdr:colOff>
          <xdr:row>145</xdr:row>
          <xdr:rowOff>121920</xdr:rowOff>
        </xdr:from>
        <xdr:to>
          <xdr:col>2</xdr:col>
          <xdr:colOff>1379220</xdr:colOff>
          <xdr:row>147</xdr:row>
          <xdr:rowOff>106680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147</xdr:row>
          <xdr:rowOff>114300</xdr:rowOff>
        </xdr:from>
        <xdr:to>
          <xdr:col>2</xdr:col>
          <xdr:colOff>1379220</xdr:colOff>
          <xdr:row>149</xdr:row>
          <xdr:rowOff>83820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1303020</xdr:colOff>
          <xdr:row>149</xdr:row>
          <xdr:rowOff>114300</xdr:rowOff>
        </xdr:from>
        <xdr:to>
          <xdr:col>2</xdr:col>
          <xdr:colOff>1379220</xdr:colOff>
          <xdr:row>151</xdr:row>
          <xdr:rowOff>83820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9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2026920</xdr:colOff>
          <xdr:row>162</xdr:row>
          <xdr:rowOff>83820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9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2049780</xdr:colOff>
          <xdr:row>164</xdr:row>
          <xdr:rowOff>83820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9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45720</xdr:rowOff>
        </xdr:from>
        <xdr:to>
          <xdr:col>1</xdr:col>
          <xdr:colOff>2026920</xdr:colOff>
          <xdr:row>166</xdr:row>
          <xdr:rowOff>30480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9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169</xdr:row>
          <xdr:rowOff>121920</xdr:rowOff>
        </xdr:from>
        <xdr:to>
          <xdr:col>1</xdr:col>
          <xdr:colOff>2019300</xdr:colOff>
          <xdr:row>171</xdr:row>
          <xdr:rowOff>106680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9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171</xdr:row>
          <xdr:rowOff>121920</xdr:rowOff>
        </xdr:from>
        <xdr:to>
          <xdr:col>1</xdr:col>
          <xdr:colOff>2026920</xdr:colOff>
          <xdr:row>173</xdr:row>
          <xdr:rowOff>106680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9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411480</xdr:colOff>
          <xdr:row>173</xdr:row>
          <xdr:rowOff>121920</xdr:rowOff>
        </xdr:from>
        <xdr:to>
          <xdr:col>1</xdr:col>
          <xdr:colOff>2811780</xdr:colOff>
          <xdr:row>175</xdr:row>
          <xdr:rowOff>106680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9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121920</xdr:rowOff>
        </xdr:from>
        <xdr:to>
          <xdr:col>4</xdr:col>
          <xdr:colOff>1021080</xdr:colOff>
          <xdr:row>171</xdr:row>
          <xdr:rowOff>106680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9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3</xdr:col>
          <xdr:colOff>1455420</xdr:colOff>
          <xdr:row>175</xdr:row>
          <xdr:rowOff>83820</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9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106680</xdr:rowOff>
        </xdr:from>
        <xdr:to>
          <xdr:col>3</xdr:col>
          <xdr:colOff>1455420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9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2331720</xdr:colOff>
          <xdr:row>203</xdr:row>
          <xdr:rowOff>83820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9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203</xdr:row>
          <xdr:rowOff>106680</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9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205</xdr:row>
          <xdr:rowOff>114300</xdr:rowOff>
        </xdr:from>
        <xdr:to>
          <xdr:col>1</xdr:col>
          <xdr:colOff>2324100</xdr:colOff>
          <xdr:row>207</xdr:row>
          <xdr:rowOff>83820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9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207</xdr:row>
          <xdr:rowOff>114300</xdr:rowOff>
        </xdr:from>
        <xdr:to>
          <xdr:col>1</xdr:col>
          <xdr:colOff>2324100</xdr:colOff>
          <xdr:row>209</xdr:row>
          <xdr:rowOff>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9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201</xdr:row>
          <xdr:rowOff>114300</xdr:rowOff>
        </xdr:from>
        <xdr:to>
          <xdr:col>3</xdr:col>
          <xdr:colOff>1059180</xdr:colOff>
          <xdr:row>203</xdr:row>
          <xdr:rowOff>83820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9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203</xdr:row>
          <xdr:rowOff>106680</xdr:rowOff>
        </xdr:from>
        <xdr:to>
          <xdr:col>3</xdr:col>
          <xdr:colOff>1036320</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9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205</xdr:row>
          <xdr:rowOff>114300</xdr:rowOff>
        </xdr:from>
        <xdr:to>
          <xdr:col>4</xdr:col>
          <xdr:colOff>746760</xdr:colOff>
          <xdr:row>207</xdr:row>
          <xdr:rowOff>83820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9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207</xdr:row>
          <xdr:rowOff>106680</xdr:rowOff>
        </xdr:from>
        <xdr:to>
          <xdr:col>2</xdr:col>
          <xdr:colOff>1021080</xdr:colOff>
          <xdr:row>209</xdr:row>
          <xdr:rowOff>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9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212</xdr:row>
          <xdr:rowOff>106680</xdr:rowOff>
        </xdr:from>
        <xdr:to>
          <xdr:col>1</xdr:col>
          <xdr:colOff>1188720</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9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83820</xdr:rowOff>
        </xdr:from>
        <xdr:to>
          <xdr:col>1</xdr:col>
          <xdr:colOff>647700</xdr:colOff>
          <xdr:row>216</xdr:row>
          <xdr:rowOff>68580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9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216</xdr:row>
          <xdr:rowOff>106680</xdr:rowOff>
        </xdr:from>
        <xdr:to>
          <xdr:col>1</xdr:col>
          <xdr:colOff>1645920</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9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106680</xdr:rowOff>
        </xdr:from>
        <xdr:to>
          <xdr:col>1</xdr:col>
          <xdr:colOff>2331720</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9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212</xdr:row>
          <xdr:rowOff>114300</xdr:rowOff>
        </xdr:from>
        <xdr:to>
          <xdr:col>4</xdr:col>
          <xdr:colOff>975360</xdr:colOff>
          <xdr:row>214</xdr:row>
          <xdr:rowOff>83820</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9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214</xdr:row>
          <xdr:rowOff>114300</xdr:rowOff>
        </xdr:from>
        <xdr:to>
          <xdr:col>3</xdr:col>
          <xdr:colOff>259080</xdr:colOff>
          <xdr:row>216</xdr:row>
          <xdr:rowOff>83820</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9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2484120</xdr:colOff>
          <xdr:row>216</xdr:row>
          <xdr:rowOff>114300</xdr:rowOff>
        </xdr:from>
        <xdr:to>
          <xdr:col>3</xdr:col>
          <xdr:colOff>236220</xdr:colOff>
          <xdr:row>218</xdr:row>
          <xdr:rowOff>83820</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9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2506980</xdr:colOff>
          <xdr:row>218</xdr:row>
          <xdr:rowOff>106680</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9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7620</xdr:rowOff>
        </xdr:from>
        <xdr:to>
          <xdr:col>1</xdr:col>
          <xdr:colOff>1287780</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9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1112520</xdr:colOff>
          <xdr:row>226</xdr:row>
          <xdr:rowOff>0</xdr:rowOff>
        </xdr:from>
        <xdr:to>
          <xdr:col>1</xdr:col>
          <xdr:colOff>1295400</xdr:colOff>
          <xdr:row>227</xdr:row>
          <xdr:rowOff>182880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9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7620</xdr:rowOff>
        </xdr:from>
        <xdr:to>
          <xdr:col>1</xdr:col>
          <xdr:colOff>1287780</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9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7620</xdr:rowOff>
        </xdr:from>
        <xdr:to>
          <xdr:col>1</xdr:col>
          <xdr:colOff>1287780</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9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7620</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9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1531620</xdr:colOff>
          <xdr:row>226</xdr:row>
          <xdr:rowOff>0</xdr:rowOff>
        </xdr:from>
        <xdr:to>
          <xdr:col>1</xdr:col>
          <xdr:colOff>3055620</xdr:colOff>
          <xdr:row>227</xdr:row>
          <xdr:rowOff>182880</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9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7620</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9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7620</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9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223</xdr:row>
          <xdr:rowOff>190500</xdr:rowOff>
        </xdr:from>
        <xdr:to>
          <xdr:col>3</xdr:col>
          <xdr:colOff>0</xdr:colOff>
          <xdr:row>225</xdr:row>
          <xdr:rowOff>160020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9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225</xdr:row>
          <xdr:rowOff>182880</xdr:rowOff>
        </xdr:from>
        <xdr:to>
          <xdr:col>3</xdr:col>
          <xdr:colOff>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9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3307080</xdr:colOff>
          <xdr:row>227</xdr:row>
          <xdr:rowOff>190500</xdr:rowOff>
        </xdr:from>
        <xdr:to>
          <xdr:col>3</xdr:col>
          <xdr:colOff>685800</xdr:colOff>
          <xdr:row>229</xdr:row>
          <xdr:rowOff>160020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9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234</xdr:row>
          <xdr:rowOff>114300</xdr:rowOff>
        </xdr:from>
        <xdr:to>
          <xdr:col>1</xdr:col>
          <xdr:colOff>1264920</xdr:colOff>
          <xdr:row>236</xdr:row>
          <xdr:rowOff>83820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9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106680</xdr:rowOff>
        </xdr:from>
        <xdr:to>
          <xdr:col>1</xdr:col>
          <xdr:colOff>1287780</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9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238</xdr:row>
          <xdr:rowOff>114300</xdr:rowOff>
        </xdr:from>
        <xdr:to>
          <xdr:col>1</xdr:col>
          <xdr:colOff>1264920</xdr:colOff>
          <xdr:row>240</xdr:row>
          <xdr:rowOff>83820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9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1097280</xdr:colOff>
          <xdr:row>240</xdr:row>
          <xdr:rowOff>114300</xdr:rowOff>
        </xdr:from>
        <xdr:to>
          <xdr:col>1</xdr:col>
          <xdr:colOff>1264920</xdr:colOff>
          <xdr:row>242</xdr:row>
          <xdr:rowOff>83820</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9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234</xdr:row>
          <xdr:rowOff>114300</xdr:rowOff>
        </xdr:from>
        <xdr:to>
          <xdr:col>1</xdr:col>
          <xdr:colOff>3040380</xdr:colOff>
          <xdr:row>236</xdr:row>
          <xdr:rowOff>83820</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9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106680</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9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1516380</xdr:colOff>
          <xdr:row>238</xdr:row>
          <xdr:rowOff>114300</xdr:rowOff>
        </xdr:from>
        <xdr:to>
          <xdr:col>1</xdr:col>
          <xdr:colOff>3040380</xdr:colOff>
          <xdr:row>240</xdr:row>
          <xdr:rowOff>83820</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9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236</xdr:row>
          <xdr:rowOff>121920</xdr:rowOff>
        </xdr:from>
        <xdr:to>
          <xdr:col>2</xdr:col>
          <xdr:colOff>1485900</xdr:colOff>
          <xdr:row>238</xdr:row>
          <xdr:rowOff>106680</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9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238</xdr:row>
          <xdr:rowOff>83820</xdr:rowOff>
        </xdr:from>
        <xdr:to>
          <xdr:col>3</xdr:col>
          <xdr:colOff>678180</xdr:colOff>
          <xdr:row>240</xdr:row>
          <xdr:rowOff>68580</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9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1493520</xdr:colOff>
          <xdr:row>240</xdr:row>
          <xdr:rowOff>106680</xdr:rowOff>
        </xdr:from>
        <xdr:to>
          <xdr:col>1</xdr:col>
          <xdr:colOff>3017520</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9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3284220</xdr:colOff>
          <xdr:row>234</xdr:row>
          <xdr:rowOff>114300</xdr:rowOff>
        </xdr:from>
        <xdr:to>
          <xdr:col>3</xdr:col>
          <xdr:colOff>0</xdr:colOff>
          <xdr:row>236</xdr:row>
          <xdr:rowOff>83820</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9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3" Type="http://schemas.openxmlformats.org/officeDocument/2006/relationships/vmlDrawing" Target="../drawings/vmlDrawing7.v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 Type="http://schemas.openxmlformats.org/officeDocument/2006/relationships/drawing" Target="../drawings/drawing7.xml"/><Relationship Id="rId16" Type="http://schemas.openxmlformats.org/officeDocument/2006/relationships/ctrlProp" Target="../ctrlProps/ctrlProp114.xml"/><Relationship Id="rId20" Type="http://schemas.openxmlformats.org/officeDocument/2006/relationships/ctrlProp" Target="../ctrlProps/ctrlProp118.xml"/><Relationship Id="rId29" Type="http://schemas.openxmlformats.org/officeDocument/2006/relationships/ctrlProp" Target="../ctrlProps/ctrlProp127.xml"/><Relationship Id="rId41" Type="http://schemas.openxmlformats.org/officeDocument/2006/relationships/ctrlProp" Target="../ctrlProps/ctrlProp139.xml"/><Relationship Id="rId1" Type="http://schemas.openxmlformats.org/officeDocument/2006/relationships/printerSettings" Target="../printerSettings/printerSettings10.bin"/><Relationship Id="rId6" Type="http://schemas.openxmlformats.org/officeDocument/2006/relationships/ctrlProp" Target="../ctrlProps/ctrlProp104.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3" Type="http://schemas.openxmlformats.org/officeDocument/2006/relationships/hyperlink" Target="https://www.njit.edu/diversityprograms/" TargetMode="Externa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 Type="http://schemas.openxmlformats.org/officeDocument/2006/relationships/hyperlink" Target="mailto:admissions@njit.edu" TargetMode="External"/><Relationship Id="rId16" Type="http://schemas.openxmlformats.org/officeDocument/2006/relationships/ctrlProp" Target="../ctrlProps/ctrlProp10.xml"/><Relationship Id="rId1" Type="http://schemas.openxmlformats.org/officeDocument/2006/relationships/hyperlink" Target="mailto:xz47@njit.edu" TargetMode="External"/><Relationship Id="rId6" Type="http://schemas.openxmlformats.org/officeDocument/2006/relationships/vmlDrawing" Target="../drawings/vmlDrawing1.vml"/><Relationship Id="rId11" Type="http://schemas.openxmlformats.org/officeDocument/2006/relationships/ctrlProp" Target="../ctrlProps/ctrlProp5.xml"/><Relationship Id="rId5" Type="http://schemas.openxmlformats.org/officeDocument/2006/relationships/drawing" Target="../drawings/drawing1.x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printerSettings" Target="../printerSettings/printerSettings2.bin"/><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5.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9.bin"/><Relationship Id="rId1" Type="http://schemas.openxmlformats.org/officeDocument/2006/relationships/hyperlink" Target="https://njit.studentaidcalculator.com/survey.aspx"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6"/>
  <cols>
    <col min="1" max="1" width="114.59765625" customWidth="1"/>
  </cols>
  <sheetData>
    <row r="1" spans="1:1">
      <c r="A1" s="2" t="s">
        <v>448</v>
      </c>
    </row>
    <row r="2" spans="1:1">
      <c r="A2" s="2"/>
    </row>
    <row r="3" spans="1:1" ht="62.4">
      <c r="A3" s="62" t="s">
        <v>449</v>
      </c>
    </row>
    <row r="4" spans="1:1" ht="6.9" customHeight="1"/>
    <row r="5" spans="1:1">
      <c r="A5" s="1" t="s">
        <v>450</v>
      </c>
    </row>
    <row r="6" spans="1:1" ht="5.0999999999999996" customHeight="1"/>
    <row r="7" spans="1:1" ht="31.2">
      <c r="A7" s="5" t="s">
        <v>451</v>
      </c>
    </row>
    <row r="8" spans="1:1" ht="6" customHeight="1"/>
    <row r="9" spans="1:1">
      <c r="A9" t="s">
        <v>452</v>
      </c>
    </row>
    <row r="10" spans="1:1" ht="6.9" customHeight="1"/>
    <row r="11" spans="1:1" ht="31.2">
      <c r="A11" s="45" t="s">
        <v>1372</v>
      </c>
    </row>
    <row r="12" spans="1:1" ht="6" customHeight="1"/>
    <row r="13" spans="1:1">
      <c r="A13" s="7"/>
    </row>
    <row r="14" spans="1:1">
      <c r="A14" s="1" t="s">
        <v>1371</v>
      </c>
    </row>
    <row r="15" spans="1:1">
      <c r="A15" s="32"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tabSelected="1" showRuler="0" topLeftCell="A104" zoomScaleNormal="100" zoomScalePageLayoutView="63" workbookViewId="0">
      <selection activeCell="E74" sqref="E74"/>
    </sheetView>
  </sheetViews>
  <sheetFormatPr defaultColWidth="10.59765625" defaultRowHeight="15.6"/>
  <cols>
    <col min="1" max="1" width="17.59765625" style="4" customWidth="1"/>
    <col min="2" max="2" width="43.59765625" style="4" customWidth="1"/>
    <col min="3" max="3" width="19.59765625" style="4" bestFit="1" customWidth="1"/>
    <col min="4" max="4" width="19.19921875" style="4" customWidth="1"/>
    <col min="5" max="5" width="32.8984375" style="4" bestFit="1" customWidth="1"/>
    <col min="6" max="6" width="14.3984375" style="4" customWidth="1"/>
    <col min="7" max="7" width="25.3984375" style="4" customWidth="1"/>
    <col min="8" max="24" width="10.59765625" style="4" customWidth="1"/>
    <col min="25" max="16384" width="10.59765625" style="4"/>
  </cols>
  <sheetData>
    <row r="1" spans="1:6" ht="17.399999999999999">
      <c r="A1" s="226" t="s">
        <v>983</v>
      </c>
      <c r="B1" s="226"/>
      <c r="C1" s="226"/>
      <c r="D1" s="226"/>
      <c r="E1" s="226"/>
      <c r="F1" s="33"/>
    </row>
    <row r="2" spans="1:6" ht="409.5" customHeight="1">
      <c r="A2" s="222" t="s">
        <v>984</v>
      </c>
      <c r="B2" s="222"/>
      <c r="C2" s="222"/>
      <c r="D2" s="222"/>
      <c r="E2" s="222"/>
      <c r="F2" s="72"/>
    </row>
    <row r="3" spans="1:6">
      <c r="A3" s="222"/>
      <c r="B3" s="222"/>
      <c r="C3" s="222"/>
      <c r="D3" s="222"/>
      <c r="E3" s="222"/>
      <c r="F3" s="72"/>
    </row>
    <row r="4" spans="1:6">
      <c r="A4" s="222"/>
      <c r="B4" s="222"/>
      <c r="C4" s="222"/>
      <c r="D4" s="222"/>
      <c r="E4" s="222"/>
      <c r="F4" s="72"/>
    </row>
    <row r="5" spans="1:6">
      <c r="A5" s="222"/>
      <c r="B5" s="222"/>
      <c r="C5" s="222"/>
      <c r="D5" s="222"/>
      <c r="E5" s="222"/>
      <c r="F5" s="72"/>
    </row>
    <row r="6" spans="1:6">
      <c r="A6" s="222"/>
      <c r="B6" s="222"/>
      <c r="C6" s="222"/>
      <c r="D6" s="222"/>
      <c r="E6" s="222"/>
      <c r="F6" s="72"/>
    </row>
    <row r="7" spans="1:6">
      <c r="A7" s="222"/>
      <c r="B7" s="222"/>
      <c r="C7" s="222"/>
      <c r="D7" s="222"/>
      <c r="E7" s="222"/>
      <c r="F7" s="72"/>
    </row>
    <row r="8" spans="1:6">
      <c r="A8" s="222"/>
      <c r="B8" s="222"/>
      <c r="C8" s="222"/>
      <c r="D8" s="222"/>
      <c r="E8" s="222"/>
      <c r="F8" s="72"/>
    </row>
    <row r="9" spans="1:6" ht="15.9" customHeight="1">
      <c r="A9" s="246" t="s">
        <v>985</v>
      </c>
      <c r="B9" s="246"/>
      <c r="C9" s="246"/>
      <c r="D9" s="246"/>
      <c r="E9" s="246"/>
      <c r="F9" s="176"/>
    </row>
    <row r="10" spans="1:6">
      <c r="A10" s="246"/>
      <c r="B10" s="246"/>
      <c r="C10" s="246"/>
      <c r="D10" s="246"/>
      <c r="E10" s="246"/>
      <c r="F10" s="176"/>
    </row>
    <row r="11" spans="1:6">
      <c r="A11" s="246"/>
      <c r="B11" s="246"/>
      <c r="C11" s="246"/>
      <c r="D11" s="246"/>
      <c r="E11" s="246"/>
      <c r="F11" s="176"/>
    </row>
    <row r="12" spans="1:6">
      <c r="A12" s="246"/>
      <c r="B12" s="246"/>
      <c r="C12" s="246"/>
      <c r="D12" s="246"/>
      <c r="E12" s="246"/>
      <c r="F12" s="176"/>
    </row>
    <row r="13" spans="1:6">
      <c r="A13" s="246"/>
      <c r="B13" s="246"/>
      <c r="C13" s="246"/>
      <c r="D13" s="246"/>
      <c r="E13" s="246"/>
      <c r="F13" s="176"/>
    </row>
    <row r="14" spans="1:6">
      <c r="A14" s="246"/>
      <c r="B14" s="246"/>
      <c r="C14" s="246"/>
      <c r="D14" s="246"/>
      <c r="E14" s="246"/>
      <c r="F14" s="176"/>
    </row>
    <row r="15" spans="1:6">
      <c r="A15" s="246"/>
      <c r="B15" s="246"/>
      <c r="C15" s="246"/>
      <c r="D15" s="246"/>
      <c r="E15" s="246"/>
      <c r="F15" s="176"/>
    </row>
    <row r="16" spans="1:6">
      <c r="A16" s="246"/>
      <c r="B16" s="246"/>
      <c r="C16" s="246"/>
      <c r="D16" s="246"/>
      <c r="E16" s="246"/>
      <c r="F16" s="176"/>
    </row>
    <row r="17" spans="1:10">
      <c r="A17" s="246"/>
      <c r="B17" s="246"/>
      <c r="C17" s="246"/>
      <c r="D17" s="246"/>
      <c r="E17" s="246"/>
      <c r="F17" s="176"/>
    </row>
    <row r="18" spans="1:10">
      <c r="A18" s="246"/>
      <c r="B18" s="246"/>
      <c r="C18" s="246"/>
      <c r="D18" s="246"/>
      <c r="E18" s="246"/>
      <c r="F18" s="176"/>
    </row>
    <row r="19" spans="1:10">
      <c r="A19" s="246"/>
      <c r="B19" s="246"/>
      <c r="C19" s="246"/>
      <c r="D19" s="246"/>
      <c r="E19" s="246"/>
      <c r="F19" s="176"/>
    </row>
    <row r="20" spans="1:10">
      <c r="A20" s="246"/>
      <c r="B20" s="246"/>
      <c r="C20" s="246"/>
      <c r="D20" s="246"/>
      <c r="E20" s="246"/>
      <c r="F20" s="176"/>
    </row>
    <row r="21" spans="1:10">
      <c r="A21" s="246"/>
      <c r="B21" s="246"/>
      <c r="C21" s="246"/>
      <c r="D21" s="246"/>
      <c r="E21" s="246"/>
      <c r="F21" s="176"/>
    </row>
    <row r="22" spans="1:10">
      <c r="A22" s="246"/>
      <c r="B22" s="246"/>
      <c r="C22" s="246"/>
      <c r="D22" s="246"/>
      <c r="E22" s="246"/>
      <c r="F22" s="176"/>
    </row>
    <row r="23" spans="1:10">
      <c r="A23" s="246"/>
      <c r="B23" s="246"/>
      <c r="C23" s="246"/>
      <c r="D23" s="246"/>
      <c r="E23" s="246"/>
      <c r="F23" s="176"/>
    </row>
    <row r="24" spans="1:10">
      <c r="A24" s="246"/>
      <c r="B24" s="246"/>
      <c r="C24" s="246"/>
      <c r="D24" s="246"/>
      <c r="E24" s="246"/>
      <c r="F24" s="176"/>
    </row>
    <row r="25" spans="1:10">
      <c r="A25" s="246"/>
      <c r="B25" s="246"/>
      <c r="C25" s="246"/>
      <c r="D25" s="246"/>
      <c r="E25" s="246"/>
      <c r="F25" s="176"/>
    </row>
    <row r="26" spans="1:10">
      <c r="A26" s="246"/>
      <c r="B26" s="246"/>
      <c r="C26" s="246"/>
      <c r="D26" s="246"/>
      <c r="E26" s="246"/>
      <c r="F26" s="176"/>
    </row>
    <row r="27" spans="1:10">
      <c r="A27" s="246"/>
      <c r="B27" s="246"/>
      <c r="C27" s="246"/>
      <c r="D27" s="246"/>
      <c r="E27" s="246"/>
      <c r="F27" s="176"/>
    </row>
    <row r="28" spans="1:10">
      <c r="A28" s="246"/>
      <c r="B28" s="246"/>
      <c r="C28" s="246"/>
      <c r="D28" s="246"/>
      <c r="E28" s="246"/>
      <c r="F28" s="176"/>
    </row>
    <row r="29" spans="1:10">
      <c r="A29" s="176"/>
      <c r="B29" s="176"/>
      <c r="C29" s="176"/>
      <c r="D29" s="176"/>
      <c r="E29" s="176"/>
      <c r="F29" s="176"/>
    </row>
    <row r="30" spans="1:10" ht="17.399999999999999">
      <c r="A30" s="33" t="s">
        <v>986</v>
      </c>
      <c r="B30" s="33"/>
      <c r="C30" s="176"/>
      <c r="D30" s="176"/>
      <c r="E30" s="176"/>
      <c r="F30" s="177"/>
      <c r="G30" s="177"/>
      <c r="H30" s="177"/>
      <c r="I30" s="177"/>
      <c r="J30" s="177"/>
    </row>
    <row r="31" spans="1:10" ht="18.899999999999999" customHeight="1">
      <c r="A31" s="222" t="s">
        <v>987</v>
      </c>
      <c r="B31" s="222"/>
      <c r="C31" s="222"/>
      <c r="D31" s="222"/>
      <c r="E31" s="222"/>
      <c r="F31" s="177"/>
      <c r="G31" s="177"/>
      <c r="H31" s="177"/>
      <c r="I31" s="177"/>
      <c r="J31" s="177"/>
    </row>
    <row r="32" spans="1:10" ht="18.899999999999999" customHeight="1">
      <c r="A32" s="222"/>
      <c r="B32" s="222"/>
      <c r="C32" s="222"/>
      <c r="D32" s="222"/>
      <c r="E32" s="222"/>
      <c r="F32" s="177"/>
      <c r="G32" s="177"/>
      <c r="H32" s="177"/>
      <c r="I32" s="177"/>
      <c r="J32" s="177"/>
    </row>
    <row r="33" spans="1:10" ht="18.899999999999999" customHeight="1">
      <c r="A33" s="286" t="s">
        <v>988</v>
      </c>
      <c r="B33" s="286"/>
      <c r="C33" s="286"/>
      <c r="D33" s="286"/>
      <c r="E33" s="286"/>
      <c r="F33" s="177"/>
      <c r="G33" s="177"/>
      <c r="H33" s="177"/>
      <c r="I33" s="177"/>
      <c r="J33" s="177"/>
    </row>
    <row r="34" spans="1:10">
      <c r="A34" s="286"/>
      <c r="B34" s="286"/>
      <c r="C34" s="286"/>
      <c r="D34" s="286"/>
      <c r="E34" s="286"/>
      <c r="F34" s="177"/>
      <c r="G34" s="177"/>
      <c r="H34" s="177"/>
      <c r="I34" s="177"/>
      <c r="J34" s="177"/>
    </row>
    <row r="35" spans="1:10" ht="18.899999999999999" customHeight="1">
      <c r="A35" s="291" t="s">
        <v>989</v>
      </c>
      <c r="B35" s="291"/>
      <c r="C35" s="291"/>
      <c r="D35" s="291"/>
      <c r="E35" s="291"/>
      <c r="F35" s="176"/>
    </row>
    <row r="36" spans="1:10" ht="18.899999999999999" customHeight="1">
      <c r="A36" s="291" t="s">
        <v>990</v>
      </c>
      <c r="B36" s="291"/>
      <c r="C36" s="291"/>
      <c r="D36" s="291"/>
      <c r="E36" s="291"/>
      <c r="F36" s="176"/>
    </row>
    <row r="37" spans="1:10" ht="15.9" customHeight="1">
      <c r="A37" s="291" t="s">
        <v>991</v>
      </c>
      <c r="B37" s="291"/>
      <c r="C37" s="291"/>
      <c r="D37" s="291"/>
      <c r="E37" s="291"/>
      <c r="F37" s="176"/>
    </row>
    <row r="38" spans="1:10">
      <c r="A38" s="291"/>
      <c r="B38" s="291"/>
      <c r="C38" s="291"/>
      <c r="D38" s="291"/>
      <c r="E38" s="291"/>
      <c r="F38" s="176"/>
    </row>
    <row r="39" spans="1:10">
      <c r="A39" s="178"/>
      <c r="B39" s="178"/>
      <c r="C39" s="178"/>
      <c r="D39" s="178"/>
      <c r="E39" s="178"/>
      <c r="F39" s="176"/>
    </row>
    <row r="40" spans="1:10">
      <c r="A40" s="292" t="s">
        <v>992</v>
      </c>
      <c r="B40" s="292"/>
      <c r="C40" s="292"/>
      <c r="D40" s="292"/>
      <c r="E40" s="292"/>
    </row>
    <row r="41" spans="1:10">
      <c r="A41" s="154" t="s">
        <v>993</v>
      </c>
    </row>
    <row r="43" spans="1:10">
      <c r="B43" s="3" t="s">
        <v>35</v>
      </c>
    </row>
    <row r="45" spans="1:10">
      <c r="A45" s="4" t="s">
        <v>994</v>
      </c>
    </row>
    <row r="47" spans="1:10">
      <c r="B47" s="3" t="s">
        <v>20</v>
      </c>
    </row>
    <row r="49" spans="1:4" ht="78" customHeight="1">
      <c r="A49" s="290" t="s">
        <v>986</v>
      </c>
      <c r="B49" s="290"/>
      <c r="C49" s="18" t="s">
        <v>995</v>
      </c>
      <c r="D49" s="18" t="s">
        <v>996</v>
      </c>
    </row>
    <row r="50" spans="1:4" ht="15.9" customHeight="1">
      <c r="A50" s="288" t="s">
        <v>997</v>
      </c>
      <c r="B50" s="179" t="s">
        <v>998</v>
      </c>
      <c r="C50" s="52">
        <v>19696114.039999999</v>
      </c>
      <c r="D50" s="52">
        <v>0</v>
      </c>
    </row>
    <row r="51" spans="1:4" ht="31.2">
      <c r="A51" s="288"/>
      <c r="B51" s="180" t="s">
        <v>999</v>
      </c>
      <c r="C51" s="52">
        <v>28559526.149999999</v>
      </c>
      <c r="D51" s="52">
        <v>34690.85</v>
      </c>
    </row>
    <row r="52" spans="1:4" ht="84" customHeight="1">
      <c r="A52" s="288"/>
      <c r="B52" s="180" t="s">
        <v>1000</v>
      </c>
      <c r="C52" s="52">
        <v>26057201.789999999</v>
      </c>
      <c r="D52" s="52">
        <v>19802988.579999998</v>
      </c>
    </row>
    <row r="53" spans="1:4" ht="46.8">
      <c r="A53" s="288"/>
      <c r="B53" s="180" t="s">
        <v>1001</v>
      </c>
      <c r="C53" s="52">
        <v>528049.85</v>
      </c>
      <c r="D53" s="52">
        <v>370323.7</v>
      </c>
    </row>
    <row r="54" spans="1:4">
      <c r="A54" s="288"/>
      <c r="B54" s="181" t="s">
        <v>1002</v>
      </c>
      <c r="C54" s="182">
        <f>SUM(C50:C53)</f>
        <v>74840891.829999983</v>
      </c>
      <c r="D54" s="182">
        <f>SUM(D50:D53)</f>
        <v>20208003.129999999</v>
      </c>
    </row>
    <row r="55" spans="1:4" ht="31.2">
      <c r="A55" s="289" t="s">
        <v>1003</v>
      </c>
      <c r="B55" s="180" t="s">
        <v>1004</v>
      </c>
      <c r="C55" s="49">
        <v>21222319.899999999</v>
      </c>
      <c r="D55" s="49">
        <v>9360413.0999999996</v>
      </c>
    </row>
    <row r="56" spans="1:4">
      <c r="A56" s="289"/>
      <c r="B56" s="179" t="s">
        <v>1005</v>
      </c>
      <c r="C56" s="49">
        <v>645396.06000000006</v>
      </c>
      <c r="D56" s="174"/>
    </row>
    <row r="57" spans="1:4" ht="46.8">
      <c r="A57" s="289"/>
      <c r="B57" s="180" t="s">
        <v>1006</v>
      </c>
      <c r="C57" s="49">
        <v>1157943.04</v>
      </c>
      <c r="D57" s="49">
        <v>1798817.05</v>
      </c>
    </row>
    <row r="58" spans="1:4">
      <c r="A58" s="289"/>
      <c r="B58" s="183" t="s">
        <v>1007</v>
      </c>
      <c r="C58" s="184">
        <f>SUM(C55:C57)</f>
        <v>23025658.999999996</v>
      </c>
      <c r="D58" s="184">
        <f>SUM(D55+D57)</f>
        <v>11159230.15</v>
      </c>
    </row>
    <row r="59" spans="1:4">
      <c r="A59" s="289" t="s">
        <v>1008</v>
      </c>
      <c r="B59" s="179" t="s">
        <v>1009</v>
      </c>
      <c r="C59" s="49">
        <v>3607917.39</v>
      </c>
      <c r="D59" s="49">
        <v>3373153.61</v>
      </c>
    </row>
    <row r="60" spans="1:4">
      <c r="A60" s="289"/>
      <c r="B60" s="179" t="s">
        <v>1010</v>
      </c>
      <c r="C60" s="49">
        <v>317949.23</v>
      </c>
      <c r="D60" s="49">
        <v>2075</v>
      </c>
    </row>
    <row r="61" spans="1:4">
      <c r="A61" s="289"/>
      <c r="B61" s="179" t="s">
        <v>1011</v>
      </c>
      <c r="C61" s="49">
        <v>993374.35</v>
      </c>
      <c r="D61" s="49">
        <v>3604679.72</v>
      </c>
    </row>
    <row r="64" spans="1:4" ht="17.399999999999999">
      <c r="A64" s="33" t="s">
        <v>1012</v>
      </c>
    </row>
    <row r="65" spans="1:5">
      <c r="A65" s="222" t="s">
        <v>1013</v>
      </c>
      <c r="B65" s="222"/>
      <c r="C65" s="222"/>
      <c r="D65" s="222"/>
      <c r="E65" s="222"/>
    </row>
    <row r="66" spans="1:5">
      <c r="A66" s="222"/>
      <c r="B66" s="222"/>
      <c r="C66" s="222"/>
      <c r="D66" s="222"/>
      <c r="E66" s="222"/>
    </row>
    <row r="67" spans="1:5">
      <c r="A67" s="285" t="s">
        <v>1014</v>
      </c>
      <c r="B67" s="285"/>
      <c r="C67" s="285"/>
      <c r="D67" s="285"/>
      <c r="E67" s="285"/>
    </row>
    <row r="68" spans="1:5">
      <c r="A68" s="285" t="s">
        <v>1015</v>
      </c>
      <c r="B68" s="285"/>
      <c r="C68" s="285"/>
      <c r="D68" s="285"/>
      <c r="E68" s="285"/>
    </row>
    <row r="69" spans="1:5">
      <c r="A69" s="286" t="s">
        <v>1016</v>
      </c>
      <c r="B69" s="286"/>
      <c r="C69" s="286"/>
      <c r="D69" s="286"/>
      <c r="E69" s="286"/>
    </row>
    <row r="70" spans="1:5">
      <c r="A70" s="286"/>
      <c r="B70" s="286"/>
      <c r="C70" s="286"/>
      <c r="D70" s="286"/>
      <c r="E70" s="286"/>
    </row>
    <row r="71" spans="1:5">
      <c r="A71" s="287" t="s">
        <v>1017</v>
      </c>
      <c r="B71" s="287"/>
      <c r="C71" s="287"/>
      <c r="D71" s="287"/>
      <c r="E71" s="287"/>
    </row>
    <row r="73" spans="1:5" ht="31.2">
      <c r="C73" s="185" t="s">
        <v>1018</v>
      </c>
      <c r="D73" s="185" t="s">
        <v>1019</v>
      </c>
      <c r="E73" s="185" t="s">
        <v>1020</v>
      </c>
    </row>
    <row r="74" spans="1:5" ht="51" customHeight="1">
      <c r="A74" s="115"/>
      <c r="B74" s="108" t="s">
        <v>1021</v>
      </c>
      <c r="C74" s="13">
        <v>1394</v>
      </c>
      <c r="D74" s="13">
        <v>7382</v>
      </c>
      <c r="E74" s="13">
        <v>983</v>
      </c>
    </row>
    <row r="75" spans="1:5" ht="51" customHeight="1">
      <c r="A75" s="115"/>
      <c r="B75" s="108" t="s">
        <v>1022</v>
      </c>
      <c r="C75" s="13">
        <v>1253</v>
      </c>
      <c r="D75" s="13">
        <v>6062</v>
      </c>
      <c r="E75" s="13">
        <v>640</v>
      </c>
    </row>
    <row r="76" spans="1:5" ht="51" customHeight="1">
      <c r="A76" s="115"/>
      <c r="B76" s="108" t="s">
        <v>1023</v>
      </c>
      <c r="C76" s="13">
        <v>1006</v>
      </c>
      <c r="D76" s="13">
        <v>5122</v>
      </c>
      <c r="E76" s="13">
        <v>554</v>
      </c>
    </row>
    <row r="77" spans="1:5" ht="51" customHeight="1">
      <c r="A77" s="115"/>
      <c r="B77" s="108" t="s">
        <v>1024</v>
      </c>
      <c r="C77" s="13">
        <v>992</v>
      </c>
      <c r="D77" s="13">
        <v>4955</v>
      </c>
      <c r="E77" s="13">
        <v>468</v>
      </c>
    </row>
    <row r="78" spans="1:5" ht="51" customHeight="1">
      <c r="A78" s="115"/>
      <c r="B78" s="108" t="s">
        <v>1025</v>
      </c>
      <c r="C78" s="13">
        <v>992</v>
      </c>
      <c r="D78" s="13">
        <v>4955</v>
      </c>
      <c r="E78" s="13">
        <v>468</v>
      </c>
    </row>
    <row r="79" spans="1:5" ht="51" customHeight="1">
      <c r="A79" s="115"/>
      <c r="B79" s="108" t="s">
        <v>1026</v>
      </c>
      <c r="C79" s="53">
        <v>394</v>
      </c>
      <c r="D79" s="13">
        <v>2620</v>
      </c>
      <c r="E79" s="53">
        <v>295</v>
      </c>
    </row>
    <row r="80" spans="1:5" ht="51" customHeight="1">
      <c r="A80" s="115"/>
      <c r="B80" s="108" t="s">
        <v>1027</v>
      </c>
      <c r="C80" s="53">
        <v>66</v>
      </c>
      <c r="D80" s="53">
        <v>235</v>
      </c>
      <c r="E80" s="53">
        <v>1</v>
      </c>
    </row>
    <row r="81" spans="1:5" ht="51" customHeight="1">
      <c r="A81" s="115"/>
      <c r="B81" s="108" t="s">
        <v>1028</v>
      </c>
      <c r="C81" s="53">
        <v>98</v>
      </c>
      <c r="D81" s="53">
        <v>449</v>
      </c>
      <c r="E81" s="53">
        <v>16</v>
      </c>
    </row>
    <row r="82" spans="1:5" ht="113.1" customHeight="1">
      <c r="A82" s="115"/>
      <c r="B82" s="108" t="s">
        <v>1029</v>
      </c>
      <c r="C82" s="43">
        <v>0.58340000000000003</v>
      </c>
      <c r="D82" s="43">
        <v>0.56920000000000004</v>
      </c>
      <c r="E82" s="43">
        <v>0.36</v>
      </c>
    </row>
    <row r="83" spans="1:5" ht="75.900000000000006" customHeight="1">
      <c r="A83" s="115"/>
      <c r="B83" s="108" t="s">
        <v>1030</v>
      </c>
      <c r="C83" s="49">
        <v>18471.92611</v>
      </c>
      <c r="D83" s="49">
        <v>17858.21</v>
      </c>
      <c r="E83" s="49">
        <v>8475.6206208425701</v>
      </c>
    </row>
    <row r="84" spans="1:5" ht="51" customHeight="1">
      <c r="A84" s="115"/>
      <c r="B84" s="108" t="s">
        <v>1031</v>
      </c>
      <c r="C84" s="49">
        <v>17007.094757894702</v>
      </c>
      <c r="D84" s="49">
        <v>16195.89</v>
      </c>
      <c r="E84" s="49">
        <v>7707.2164044943802</v>
      </c>
    </row>
    <row r="85" spans="1:5" ht="51" customHeight="1">
      <c r="A85" s="115"/>
      <c r="B85" s="108" t="s">
        <v>1032</v>
      </c>
      <c r="C85" s="49">
        <v>3394.4900781249999</v>
      </c>
      <c r="D85" s="49">
        <v>4454.45</v>
      </c>
      <c r="E85" s="49">
        <v>3961.7155390334501</v>
      </c>
    </row>
    <row r="86" spans="1:5" ht="66.900000000000006" customHeight="1">
      <c r="A86" s="115"/>
      <c r="B86" s="108" t="s">
        <v>1033</v>
      </c>
      <c r="C86" s="49">
        <v>3307.5652173912999</v>
      </c>
      <c r="D86" s="49">
        <v>4305.33</v>
      </c>
      <c r="E86" s="49">
        <v>3796.9128787878699</v>
      </c>
    </row>
    <row r="88" spans="1:5" ht="17.399999999999999">
      <c r="A88" s="33" t="s">
        <v>1034</v>
      </c>
    </row>
    <row r="89" spans="1:5">
      <c r="A89" s="222" t="s">
        <v>1035</v>
      </c>
      <c r="B89" s="222"/>
      <c r="C89" s="222"/>
      <c r="D89" s="222"/>
      <c r="E89" s="222"/>
    </row>
    <row r="90" spans="1:5">
      <c r="A90" s="222"/>
      <c r="B90" s="222"/>
      <c r="C90" s="222"/>
      <c r="D90" s="222"/>
      <c r="E90" s="222"/>
    </row>
    <row r="91" spans="1:5">
      <c r="A91" s="285" t="s">
        <v>1036</v>
      </c>
      <c r="B91" s="285"/>
      <c r="C91" s="285"/>
      <c r="D91" s="285"/>
      <c r="E91" s="285"/>
    </row>
    <row r="92" spans="1:5">
      <c r="A92" s="286" t="s">
        <v>1037</v>
      </c>
      <c r="B92" s="286"/>
      <c r="C92" s="286"/>
      <c r="D92" s="286"/>
      <c r="E92" s="286"/>
    </row>
    <row r="93" spans="1:5">
      <c r="A93" s="286"/>
      <c r="B93" s="286"/>
      <c r="C93" s="286"/>
      <c r="D93" s="286"/>
      <c r="E93" s="286"/>
    </row>
    <row r="94" spans="1:5">
      <c r="A94" s="287" t="s">
        <v>1038</v>
      </c>
      <c r="B94" s="287"/>
      <c r="C94" s="287"/>
      <c r="D94" s="287"/>
      <c r="E94" s="287"/>
    </row>
    <row r="97" spans="1:5" ht="31.2">
      <c r="C97" s="185" t="s">
        <v>1018</v>
      </c>
      <c r="D97" s="185" t="s">
        <v>1019</v>
      </c>
      <c r="E97" s="185" t="s">
        <v>1020</v>
      </c>
    </row>
    <row r="98" spans="1:5" ht="84.75" customHeight="1">
      <c r="B98" s="108" t="s">
        <v>1039</v>
      </c>
      <c r="C98" s="53">
        <v>284</v>
      </c>
      <c r="D98" s="53">
        <v>1203</v>
      </c>
      <c r="E98" s="53">
        <v>16</v>
      </c>
    </row>
    <row r="99" spans="1:5" ht="84.75" customHeight="1">
      <c r="B99" s="108" t="s">
        <v>1040</v>
      </c>
      <c r="C99" s="49">
        <v>13406.766302816901</v>
      </c>
      <c r="D99" s="49">
        <v>14674.3665253532</v>
      </c>
      <c r="E99" s="49">
        <v>2685.973125</v>
      </c>
    </row>
    <row r="100" spans="1:5" ht="84.75" customHeight="1">
      <c r="B100" s="108" t="s">
        <v>1041</v>
      </c>
      <c r="C100" s="53">
        <v>43</v>
      </c>
      <c r="D100" s="53">
        <v>153</v>
      </c>
      <c r="E100" s="53">
        <v>0</v>
      </c>
    </row>
    <row r="101" spans="1:5" ht="84.75" customHeight="1">
      <c r="B101" s="108" t="s">
        <v>1042</v>
      </c>
      <c r="C101" s="49">
        <v>24312.265581395299</v>
      </c>
      <c r="D101" s="49">
        <v>23559.998169934599</v>
      </c>
      <c r="E101" s="49">
        <v>0</v>
      </c>
    </row>
    <row r="102" spans="1:5">
      <c r="A102" s="31" t="s">
        <v>1043</v>
      </c>
    </row>
    <row r="104" spans="1:5">
      <c r="A104" s="31" t="s">
        <v>1044</v>
      </c>
    </row>
    <row r="105" spans="1:5">
      <c r="A105" s="286" t="s">
        <v>1045</v>
      </c>
      <c r="B105" s="286"/>
      <c r="C105" s="286"/>
      <c r="D105" s="286"/>
      <c r="E105" s="286"/>
    </row>
    <row r="106" spans="1:5">
      <c r="A106" s="286"/>
      <c r="B106" s="286"/>
      <c r="C106" s="286"/>
      <c r="D106" s="286"/>
      <c r="E106" s="286"/>
    </row>
    <row r="107" spans="1:5">
      <c r="A107" s="284" t="s">
        <v>1046</v>
      </c>
      <c r="B107" s="284"/>
      <c r="C107" s="284"/>
      <c r="D107" s="284"/>
      <c r="E107" s="284"/>
    </row>
    <row r="108" spans="1:5">
      <c r="A108" s="285" t="s">
        <v>1047</v>
      </c>
      <c r="B108" s="285"/>
      <c r="C108" s="285"/>
      <c r="D108" s="285"/>
      <c r="E108" s="285"/>
    </row>
    <row r="110" spans="1:5">
      <c r="A110" s="31" t="s">
        <v>1048</v>
      </c>
    </row>
    <row r="111" spans="1:5">
      <c r="A111" s="284" t="s">
        <v>1049</v>
      </c>
      <c r="B111" s="284"/>
      <c r="C111" s="284"/>
      <c r="D111" s="284"/>
      <c r="E111" s="284"/>
    </row>
    <row r="112" spans="1:5">
      <c r="A112" s="284" t="s">
        <v>1050</v>
      </c>
      <c r="B112" s="284"/>
      <c r="C112" s="284"/>
      <c r="D112" s="284"/>
      <c r="E112" s="284"/>
    </row>
    <row r="113" spans="1:5">
      <c r="A113" s="284" t="s">
        <v>1051</v>
      </c>
      <c r="B113" s="284"/>
      <c r="C113" s="284"/>
      <c r="D113" s="284"/>
      <c r="E113" s="284"/>
    </row>
    <row r="114" spans="1:5">
      <c r="A114" s="284" t="s">
        <v>1052</v>
      </c>
      <c r="B114" s="284"/>
      <c r="C114" s="284"/>
      <c r="D114" s="284"/>
      <c r="E114" s="284"/>
    </row>
    <row r="115" spans="1:5">
      <c r="A115" s="284" t="s">
        <v>1053</v>
      </c>
      <c r="B115" s="284"/>
      <c r="C115" s="284"/>
      <c r="D115" s="284"/>
      <c r="E115" s="284"/>
    </row>
    <row r="118" spans="1:5" ht="17.399999999999999">
      <c r="A118" s="33" t="s">
        <v>1054</v>
      </c>
    </row>
    <row r="119" spans="1:5" ht="48" customHeight="1">
      <c r="A119" s="222" t="s">
        <v>1055</v>
      </c>
      <c r="B119" s="222"/>
      <c r="C119" s="222"/>
      <c r="D119" s="54">
        <v>1053</v>
      </c>
      <c r="E119" s="72"/>
    </row>
    <row r="120" spans="1:5">
      <c r="A120" s="72"/>
      <c r="B120" s="72"/>
      <c r="C120" s="72"/>
      <c r="D120" s="72"/>
      <c r="E120" s="72"/>
    </row>
    <row r="121" spans="1:5" ht="17.399999999999999">
      <c r="A121" s="33" t="s">
        <v>1056</v>
      </c>
      <c r="B121" s="72"/>
      <c r="C121" s="72"/>
    </row>
    <row r="122" spans="1:5">
      <c r="A122" s="222" t="s">
        <v>1057</v>
      </c>
      <c r="B122" s="222"/>
      <c r="C122" s="222"/>
      <c r="D122" s="222"/>
      <c r="E122" s="222"/>
    </row>
    <row r="123" spans="1:5">
      <c r="A123" s="222"/>
      <c r="B123" s="222"/>
      <c r="C123" s="222"/>
      <c r="D123" s="222"/>
      <c r="E123" s="222"/>
    </row>
    <row r="125" spans="1:5">
      <c r="A125" s="286" t="s">
        <v>1058</v>
      </c>
      <c r="B125" s="286"/>
      <c r="C125" s="286"/>
      <c r="D125" s="286"/>
      <c r="E125" s="286"/>
    </row>
    <row r="126" spans="1:5">
      <c r="A126" s="286"/>
      <c r="B126" s="286"/>
      <c r="C126" s="286"/>
      <c r="D126" s="286"/>
      <c r="E126" s="286"/>
    </row>
    <row r="128" spans="1:5">
      <c r="A128" s="286" t="s">
        <v>1059</v>
      </c>
      <c r="B128" s="286"/>
      <c r="C128" s="286"/>
      <c r="D128" s="286"/>
      <c r="E128" s="286"/>
    </row>
    <row r="129" spans="1:5">
      <c r="A129" s="286"/>
      <c r="B129" s="286"/>
      <c r="C129" s="286"/>
      <c r="D129" s="286"/>
      <c r="E129" s="286"/>
    </row>
    <row r="130" spans="1:5">
      <c r="A130" s="286"/>
      <c r="B130" s="286"/>
      <c r="C130" s="286"/>
      <c r="D130" s="286"/>
      <c r="E130" s="286"/>
    </row>
    <row r="133" spans="1:5" ht="93.6">
      <c r="B133" s="107" t="s">
        <v>1060</v>
      </c>
      <c r="C133" s="82" t="s">
        <v>1061</v>
      </c>
      <c r="D133" s="82" t="s">
        <v>1062</v>
      </c>
      <c r="E133" s="82" t="s">
        <v>1063</v>
      </c>
    </row>
    <row r="134" spans="1:5" ht="93.9" customHeight="1">
      <c r="B134" s="186" t="s">
        <v>1064</v>
      </c>
      <c r="C134" s="53">
        <v>528</v>
      </c>
      <c r="D134" s="16">
        <v>0.5</v>
      </c>
      <c r="E134" s="22">
        <v>31855</v>
      </c>
    </row>
    <row r="135" spans="1:5" ht="78.900000000000006" customHeight="1">
      <c r="B135" s="186" t="s">
        <v>1065</v>
      </c>
      <c r="C135" s="53">
        <v>509</v>
      </c>
      <c r="D135" s="16">
        <v>0.48</v>
      </c>
      <c r="E135" s="22">
        <v>20410</v>
      </c>
    </row>
    <row r="136" spans="1:5" ht="47.1" customHeight="1">
      <c r="B136" s="187" t="s">
        <v>1066</v>
      </c>
      <c r="C136" s="53">
        <v>0</v>
      </c>
      <c r="D136" s="16">
        <v>0</v>
      </c>
      <c r="E136" s="22">
        <v>0</v>
      </c>
    </row>
    <row r="137" spans="1:5" ht="47.1" customHeight="1">
      <c r="B137" s="187" t="s">
        <v>1067</v>
      </c>
      <c r="C137" s="53">
        <v>2</v>
      </c>
      <c r="D137" s="16">
        <v>0</v>
      </c>
      <c r="E137" s="22">
        <v>34500</v>
      </c>
    </row>
    <row r="138" spans="1:5" ht="47.1" customHeight="1">
      <c r="B138" s="187" t="s">
        <v>1068</v>
      </c>
      <c r="C138" s="53">
        <v>161</v>
      </c>
      <c r="D138" s="16">
        <v>0.15</v>
      </c>
      <c r="E138" s="22">
        <v>39489</v>
      </c>
    </row>
    <row r="139" spans="1:5" ht="29.1" customHeight="1">
      <c r="B139" s="188"/>
      <c r="C139" s="93"/>
      <c r="D139" s="189"/>
      <c r="E139" s="190"/>
    </row>
    <row r="141" spans="1:5" ht="17.399999999999999">
      <c r="A141" s="33" t="s">
        <v>1069</v>
      </c>
    </row>
    <row r="142" spans="1:5">
      <c r="A142" s="4" t="s">
        <v>1070</v>
      </c>
      <c r="D142" s="93"/>
    </row>
    <row r="143" spans="1:5">
      <c r="B143" s="191" t="s">
        <v>1071</v>
      </c>
      <c r="C143" s="132" t="str">
        <f>B43</f>
        <v>2022-2023 Final</v>
      </c>
    </row>
    <row r="145" spans="1:5">
      <c r="A145" s="4" t="s">
        <v>1072</v>
      </c>
    </row>
    <row r="153" spans="1:5" ht="47.1" customHeight="1">
      <c r="A153" s="222" t="s">
        <v>1073</v>
      </c>
      <c r="B153" s="222"/>
      <c r="C153" s="222"/>
      <c r="D153" s="54">
        <v>466</v>
      </c>
      <c r="E153" s="72"/>
    </row>
    <row r="154" spans="1:5">
      <c r="A154" s="72"/>
      <c r="B154" s="72"/>
      <c r="C154" s="72"/>
      <c r="D154" s="72"/>
      <c r="E154" s="72"/>
    </row>
    <row r="155" spans="1:5" ht="47.1" customHeight="1">
      <c r="A155" s="222" t="s">
        <v>1074</v>
      </c>
      <c r="B155" s="222"/>
      <c r="C155" s="222"/>
      <c r="D155" s="49">
        <v>26460</v>
      </c>
    </row>
    <row r="156" spans="1:5">
      <c r="A156" s="72"/>
      <c r="B156" s="72"/>
      <c r="C156" s="72"/>
    </row>
    <row r="157" spans="1:5" ht="48.9" customHeight="1">
      <c r="A157" s="222" t="s">
        <v>1075</v>
      </c>
      <c r="B157" s="222"/>
      <c r="C157" s="222"/>
      <c r="D157" s="49">
        <v>12330360.869999999</v>
      </c>
    </row>
    <row r="159" spans="1:5" ht="17.399999999999999">
      <c r="A159" s="33" t="s">
        <v>1076</v>
      </c>
    </row>
    <row r="160" spans="1:5">
      <c r="A160" s="4" t="s">
        <v>1077</v>
      </c>
    </row>
    <row r="166" spans="1:4">
      <c r="C166" s="102" t="s">
        <v>1078</v>
      </c>
      <c r="D166" s="51"/>
    </row>
    <row r="167" spans="1:4">
      <c r="A167" s="102"/>
    </row>
    <row r="168" spans="1:4" ht="17.399999999999999">
      <c r="A168" s="33" t="s">
        <v>1079</v>
      </c>
    </row>
    <row r="169" spans="1:4">
      <c r="A169" s="4" t="s">
        <v>1080</v>
      </c>
    </row>
    <row r="177" spans="1:4">
      <c r="B177" s="102" t="s">
        <v>1078</v>
      </c>
      <c r="C177" s="51"/>
    </row>
    <row r="180" spans="1:4" ht="17.399999999999999">
      <c r="A180" s="33" t="s">
        <v>1081</v>
      </c>
    </row>
    <row r="182" spans="1:4">
      <c r="A182" s="192" t="s">
        <v>1082</v>
      </c>
      <c r="D182" s="8"/>
    </row>
    <row r="183" spans="1:4">
      <c r="A183" s="74" t="s">
        <v>1083</v>
      </c>
      <c r="B183" s="74"/>
    </row>
    <row r="184" spans="1:4">
      <c r="A184" s="192"/>
    </row>
    <row r="185" spans="1:4">
      <c r="A185" s="4" t="s">
        <v>1084</v>
      </c>
      <c r="C185" s="25">
        <v>45337</v>
      </c>
    </row>
    <row r="187" spans="1:4">
      <c r="A187" s="4" t="s">
        <v>1085</v>
      </c>
      <c r="C187" s="25">
        <v>45397</v>
      </c>
    </row>
    <row r="189" spans="1:4" ht="17.399999999999999">
      <c r="A189" s="33" t="s">
        <v>1086</v>
      </c>
    </row>
    <row r="190" spans="1:4">
      <c r="A190" s="4" t="s">
        <v>1087</v>
      </c>
    </row>
    <row r="192" spans="1:4">
      <c r="A192" s="4" t="s">
        <v>1088</v>
      </c>
      <c r="C192" s="25"/>
    </row>
    <row r="194" spans="1:3">
      <c r="A194" s="4" t="s">
        <v>1089</v>
      </c>
      <c r="C194" s="60"/>
    </row>
    <row r="196" spans="1:3" ht="17.399999999999999">
      <c r="A196" s="33" t="s">
        <v>1090</v>
      </c>
    </row>
    <row r="198" spans="1:3">
      <c r="B198" s="4" t="s">
        <v>1091</v>
      </c>
      <c r="C198" s="60">
        <v>45413</v>
      </c>
    </row>
    <row r="199" spans="1:3">
      <c r="B199" s="4" t="s">
        <v>1092</v>
      </c>
      <c r="C199" s="61"/>
    </row>
    <row r="200" spans="1:3" ht="17.399999999999999">
      <c r="A200" s="33" t="s">
        <v>1093</v>
      </c>
    </row>
    <row r="201" spans="1:3">
      <c r="A201" s="4" t="s">
        <v>1094</v>
      </c>
    </row>
    <row r="209" spans="1:5">
      <c r="D209" s="102" t="s">
        <v>1095</v>
      </c>
      <c r="E209" s="51" t="s">
        <v>1398</v>
      </c>
    </row>
    <row r="211" spans="1:5" ht="17.399999999999999">
      <c r="A211" s="33" t="s">
        <v>1096</v>
      </c>
    </row>
    <row r="212" spans="1:5">
      <c r="A212" s="4" t="s">
        <v>1094</v>
      </c>
    </row>
    <row r="220" spans="1:5" ht="15.6" customHeight="1">
      <c r="C220" s="102" t="s">
        <v>1095</v>
      </c>
      <c r="D220" s="6" t="s">
        <v>1399</v>
      </c>
    </row>
    <row r="222" spans="1:5" ht="6.9" customHeight="1"/>
    <row r="223" spans="1:5" ht="17.399999999999999">
      <c r="A223" s="33" t="s">
        <v>1097</v>
      </c>
    </row>
    <row r="224" spans="1:5">
      <c r="A224" s="4" t="s">
        <v>1098</v>
      </c>
    </row>
    <row r="233" spans="1:1" ht="17.399999999999999">
      <c r="A233" s="33" t="s">
        <v>1097</v>
      </c>
    </row>
    <row r="234" spans="1:1">
      <c r="A234" s="4" t="s">
        <v>1099</v>
      </c>
    </row>
    <row r="246" spans="1:7" ht="17.399999999999999">
      <c r="A246" s="33" t="s">
        <v>1100</v>
      </c>
    </row>
    <row r="248" spans="1:7" ht="15.9" customHeight="1">
      <c r="A248" s="222" t="s">
        <v>1101</v>
      </c>
      <c r="B248" s="222"/>
      <c r="C248" s="222"/>
      <c r="D248" s="222"/>
      <c r="E248" s="222"/>
    </row>
    <row r="249" spans="1:7">
      <c r="A249" s="222"/>
      <c r="B249" s="222"/>
      <c r="C249" s="222"/>
      <c r="D249" s="222"/>
      <c r="E249" s="222"/>
    </row>
    <row r="250" spans="1:7">
      <c r="A250" s="222"/>
      <c r="B250" s="222"/>
      <c r="C250" s="222"/>
      <c r="D250" s="222"/>
      <c r="E250" s="222"/>
    </row>
    <row r="251" spans="1:7" ht="188.1" customHeight="1">
      <c r="B251" s="51" t="s">
        <v>1400</v>
      </c>
    </row>
    <row r="254" spans="1:7" ht="18">
      <c r="A254" s="221" t="s">
        <v>1102</v>
      </c>
      <c r="B254" s="221"/>
      <c r="C254" s="221"/>
      <c r="D254" s="221"/>
      <c r="E254" s="221"/>
      <c r="F254" s="70"/>
      <c r="G254" s="70"/>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scale="48" orientation="landscape" r:id="rId1"/>
  <headerFooter>
    <oddHeader xml:space="preserve">&amp;C  
</oddHeader>
    <oddFooter xml:space="preserve">&amp;C  </oddFooter>
  </headerFooter>
  <rowBreaks count="6" manualBreakCount="6">
    <brk id="28" max="16383" man="1"/>
    <brk id="61" max="16383" man="1"/>
    <brk id="87" max="16383" man="1"/>
    <brk id="139" max="16383" man="1"/>
    <brk id="199" max="16383" man="1"/>
    <brk id="2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1325880</xdr:colOff>
                    <xdr:row>145</xdr:row>
                    <xdr:rowOff>121920</xdr:rowOff>
                  </from>
                  <to>
                    <xdr:col>2</xdr:col>
                    <xdr:colOff>1379220</xdr:colOff>
                    <xdr:row>147</xdr:row>
                    <xdr:rowOff>106680</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1303020</xdr:colOff>
                    <xdr:row>147</xdr:row>
                    <xdr:rowOff>114300</xdr:rowOff>
                  </from>
                  <to>
                    <xdr:col>2</xdr:col>
                    <xdr:colOff>1379220</xdr:colOff>
                    <xdr:row>149</xdr:row>
                    <xdr:rowOff>83820</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1303020</xdr:colOff>
                    <xdr:row>149</xdr:row>
                    <xdr:rowOff>114300</xdr:rowOff>
                  </from>
                  <to>
                    <xdr:col>2</xdr:col>
                    <xdr:colOff>1379220</xdr:colOff>
                    <xdr:row>151</xdr:row>
                    <xdr:rowOff>83820</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2026920</xdr:colOff>
                    <xdr:row>162</xdr:row>
                    <xdr:rowOff>83820</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2049780</xdr:colOff>
                    <xdr:row>164</xdr:row>
                    <xdr:rowOff>83820</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45720</xdr:rowOff>
                  </from>
                  <to>
                    <xdr:col>1</xdr:col>
                    <xdr:colOff>2026920</xdr:colOff>
                    <xdr:row>166</xdr:row>
                    <xdr:rowOff>30480</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411480</xdr:colOff>
                    <xdr:row>169</xdr:row>
                    <xdr:rowOff>121920</xdr:rowOff>
                  </from>
                  <to>
                    <xdr:col>1</xdr:col>
                    <xdr:colOff>2019300</xdr:colOff>
                    <xdr:row>171</xdr:row>
                    <xdr:rowOff>106680</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411480</xdr:colOff>
                    <xdr:row>171</xdr:row>
                    <xdr:rowOff>121920</xdr:rowOff>
                  </from>
                  <to>
                    <xdr:col>1</xdr:col>
                    <xdr:colOff>2026920</xdr:colOff>
                    <xdr:row>173</xdr:row>
                    <xdr:rowOff>106680</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411480</xdr:colOff>
                    <xdr:row>173</xdr:row>
                    <xdr:rowOff>121920</xdr:rowOff>
                  </from>
                  <to>
                    <xdr:col>1</xdr:col>
                    <xdr:colOff>2811780</xdr:colOff>
                    <xdr:row>175</xdr:row>
                    <xdr:rowOff>106680</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121920</xdr:rowOff>
                  </from>
                  <to>
                    <xdr:col>4</xdr:col>
                    <xdr:colOff>1021080</xdr:colOff>
                    <xdr:row>171</xdr:row>
                    <xdr:rowOff>106680</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3</xdr:col>
                    <xdr:colOff>1455420</xdr:colOff>
                    <xdr:row>175</xdr:row>
                    <xdr:rowOff>83820</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106680</xdr:rowOff>
                  </from>
                  <to>
                    <xdr:col>3</xdr:col>
                    <xdr:colOff>1455420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2331720</xdr:colOff>
                    <xdr:row>203</xdr:row>
                    <xdr:rowOff>83820</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1097280</xdr:colOff>
                    <xdr:row>203</xdr:row>
                    <xdr:rowOff>106680</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1097280</xdr:colOff>
                    <xdr:row>205</xdr:row>
                    <xdr:rowOff>114300</xdr:rowOff>
                  </from>
                  <to>
                    <xdr:col>1</xdr:col>
                    <xdr:colOff>2324100</xdr:colOff>
                    <xdr:row>207</xdr:row>
                    <xdr:rowOff>83820</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1097280</xdr:colOff>
                    <xdr:row>207</xdr:row>
                    <xdr:rowOff>114300</xdr:rowOff>
                  </from>
                  <to>
                    <xdr:col>1</xdr:col>
                    <xdr:colOff>2324100</xdr:colOff>
                    <xdr:row>208</xdr:row>
                    <xdr:rowOff>289560</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3307080</xdr:colOff>
                    <xdr:row>201</xdr:row>
                    <xdr:rowOff>114300</xdr:rowOff>
                  </from>
                  <to>
                    <xdr:col>3</xdr:col>
                    <xdr:colOff>1059180</xdr:colOff>
                    <xdr:row>203</xdr:row>
                    <xdr:rowOff>83820</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3307080</xdr:colOff>
                    <xdr:row>203</xdr:row>
                    <xdr:rowOff>106680</xdr:rowOff>
                  </from>
                  <to>
                    <xdr:col>3</xdr:col>
                    <xdr:colOff>1036320</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3307080</xdr:colOff>
                    <xdr:row>205</xdr:row>
                    <xdr:rowOff>114300</xdr:rowOff>
                  </from>
                  <to>
                    <xdr:col>4</xdr:col>
                    <xdr:colOff>746760</xdr:colOff>
                    <xdr:row>207</xdr:row>
                    <xdr:rowOff>83820</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3307080</xdr:colOff>
                    <xdr:row>207</xdr:row>
                    <xdr:rowOff>106680</xdr:rowOff>
                  </from>
                  <to>
                    <xdr:col>2</xdr:col>
                    <xdr:colOff>1021080</xdr:colOff>
                    <xdr:row>208</xdr:row>
                    <xdr:rowOff>274320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1112520</xdr:colOff>
                    <xdr:row>212</xdr:row>
                    <xdr:rowOff>106680</xdr:rowOff>
                  </from>
                  <to>
                    <xdr:col>1</xdr:col>
                    <xdr:colOff>1188720</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83820</xdr:rowOff>
                  </from>
                  <to>
                    <xdr:col>1</xdr:col>
                    <xdr:colOff>647700</xdr:colOff>
                    <xdr:row>216</xdr:row>
                    <xdr:rowOff>68580</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1097280</xdr:colOff>
                    <xdr:row>216</xdr:row>
                    <xdr:rowOff>106680</xdr:rowOff>
                  </from>
                  <to>
                    <xdr:col>1</xdr:col>
                    <xdr:colOff>1645920</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106680</xdr:rowOff>
                  </from>
                  <to>
                    <xdr:col>1</xdr:col>
                    <xdr:colOff>2331720</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2506980</xdr:colOff>
                    <xdr:row>212</xdr:row>
                    <xdr:rowOff>114300</xdr:rowOff>
                  </from>
                  <to>
                    <xdr:col>4</xdr:col>
                    <xdr:colOff>975360</xdr:colOff>
                    <xdr:row>214</xdr:row>
                    <xdr:rowOff>83820</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2506980</xdr:colOff>
                    <xdr:row>214</xdr:row>
                    <xdr:rowOff>114300</xdr:rowOff>
                  </from>
                  <to>
                    <xdr:col>3</xdr:col>
                    <xdr:colOff>259080</xdr:colOff>
                    <xdr:row>216</xdr:row>
                    <xdr:rowOff>83820</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2484120</xdr:colOff>
                    <xdr:row>216</xdr:row>
                    <xdr:rowOff>114300</xdr:rowOff>
                  </from>
                  <to>
                    <xdr:col>3</xdr:col>
                    <xdr:colOff>236220</xdr:colOff>
                    <xdr:row>218</xdr:row>
                    <xdr:rowOff>83820</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2506980</xdr:colOff>
                    <xdr:row>218</xdr:row>
                    <xdr:rowOff>106680</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7620</xdr:rowOff>
                  </from>
                  <to>
                    <xdr:col>1</xdr:col>
                    <xdr:colOff>1287780</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1112520</xdr:colOff>
                    <xdr:row>226</xdr:row>
                    <xdr:rowOff>0</xdr:rowOff>
                  </from>
                  <to>
                    <xdr:col>1</xdr:col>
                    <xdr:colOff>1295400</xdr:colOff>
                    <xdr:row>227</xdr:row>
                    <xdr:rowOff>182880</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7620</xdr:rowOff>
                  </from>
                  <to>
                    <xdr:col>1</xdr:col>
                    <xdr:colOff>1287780</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7620</xdr:rowOff>
                  </from>
                  <to>
                    <xdr:col>1</xdr:col>
                    <xdr:colOff>1287780</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7620</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1531620</xdr:colOff>
                    <xdr:row>226</xdr:row>
                    <xdr:rowOff>0</xdr:rowOff>
                  </from>
                  <to>
                    <xdr:col>1</xdr:col>
                    <xdr:colOff>3055620</xdr:colOff>
                    <xdr:row>227</xdr:row>
                    <xdr:rowOff>182880</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7620</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7620</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3307080</xdr:colOff>
                    <xdr:row>223</xdr:row>
                    <xdr:rowOff>190500</xdr:rowOff>
                  </from>
                  <to>
                    <xdr:col>2</xdr:col>
                    <xdr:colOff>1516380</xdr:colOff>
                    <xdr:row>225</xdr:row>
                    <xdr:rowOff>160020</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3307080</xdr:colOff>
                    <xdr:row>225</xdr:row>
                    <xdr:rowOff>182880</xdr:rowOff>
                  </from>
                  <to>
                    <xdr:col>3</xdr:col>
                    <xdr:colOff>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3307080</xdr:colOff>
                    <xdr:row>227</xdr:row>
                    <xdr:rowOff>190500</xdr:rowOff>
                  </from>
                  <to>
                    <xdr:col>3</xdr:col>
                    <xdr:colOff>685800</xdr:colOff>
                    <xdr:row>229</xdr:row>
                    <xdr:rowOff>160020</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1097280</xdr:colOff>
                    <xdr:row>234</xdr:row>
                    <xdr:rowOff>114300</xdr:rowOff>
                  </from>
                  <to>
                    <xdr:col>1</xdr:col>
                    <xdr:colOff>1264920</xdr:colOff>
                    <xdr:row>236</xdr:row>
                    <xdr:rowOff>83820</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106680</xdr:rowOff>
                  </from>
                  <to>
                    <xdr:col>1</xdr:col>
                    <xdr:colOff>1287780</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1097280</xdr:colOff>
                    <xdr:row>238</xdr:row>
                    <xdr:rowOff>114300</xdr:rowOff>
                  </from>
                  <to>
                    <xdr:col>1</xdr:col>
                    <xdr:colOff>1264920</xdr:colOff>
                    <xdr:row>240</xdr:row>
                    <xdr:rowOff>83820</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1097280</xdr:colOff>
                    <xdr:row>240</xdr:row>
                    <xdr:rowOff>114300</xdr:rowOff>
                  </from>
                  <to>
                    <xdr:col>1</xdr:col>
                    <xdr:colOff>1264920</xdr:colOff>
                    <xdr:row>242</xdr:row>
                    <xdr:rowOff>83820</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1516380</xdr:colOff>
                    <xdr:row>234</xdr:row>
                    <xdr:rowOff>114300</xdr:rowOff>
                  </from>
                  <to>
                    <xdr:col>1</xdr:col>
                    <xdr:colOff>3040380</xdr:colOff>
                    <xdr:row>236</xdr:row>
                    <xdr:rowOff>83820</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106680</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1516380</xdr:colOff>
                    <xdr:row>238</xdr:row>
                    <xdr:rowOff>114300</xdr:rowOff>
                  </from>
                  <to>
                    <xdr:col>1</xdr:col>
                    <xdr:colOff>3040380</xdr:colOff>
                    <xdr:row>240</xdr:row>
                    <xdr:rowOff>83820</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3284220</xdr:colOff>
                    <xdr:row>236</xdr:row>
                    <xdr:rowOff>121920</xdr:rowOff>
                  </from>
                  <to>
                    <xdr:col>2</xdr:col>
                    <xdr:colOff>1485900</xdr:colOff>
                    <xdr:row>238</xdr:row>
                    <xdr:rowOff>106680</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3284220</xdr:colOff>
                    <xdr:row>238</xdr:row>
                    <xdr:rowOff>83820</xdr:rowOff>
                  </from>
                  <to>
                    <xdr:col>3</xdr:col>
                    <xdr:colOff>678180</xdr:colOff>
                    <xdr:row>240</xdr:row>
                    <xdr:rowOff>68580</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1493520</xdr:colOff>
                    <xdr:row>240</xdr:row>
                    <xdr:rowOff>106680</xdr:rowOff>
                  </from>
                  <to>
                    <xdr:col>1</xdr:col>
                    <xdr:colOff>3017520</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3284220</xdr:colOff>
                    <xdr:row>234</xdr:row>
                    <xdr:rowOff>114300</xdr:rowOff>
                  </from>
                  <to>
                    <xdr:col>2</xdr:col>
                    <xdr:colOff>1493520</xdr:colOff>
                    <xdr:row>236</xdr:row>
                    <xdr:rowOff>83820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view="pageLayout" topLeftCell="A13" zoomScale="69" zoomScaleNormal="100" zoomScaleSheetLayoutView="100" zoomScalePageLayoutView="69" workbookViewId="0">
      <selection activeCell="H37" sqref="H37"/>
    </sheetView>
  </sheetViews>
  <sheetFormatPr defaultColWidth="11" defaultRowHeight="15.6"/>
  <cols>
    <col min="1" max="1" width="3" style="4" customWidth="1"/>
    <col min="2" max="2" width="67" style="4" customWidth="1"/>
    <col min="3" max="16384" width="11" style="4"/>
  </cols>
  <sheetData>
    <row r="1" spans="1:6" ht="18.899999999999999" customHeight="1">
      <c r="A1" s="247" t="s">
        <v>1103</v>
      </c>
      <c r="B1" s="247"/>
      <c r="C1" s="247"/>
      <c r="D1" s="247"/>
      <c r="E1" s="247"/>
      <c r="F1" s="247"/>
    </row>
    <row r="2" spans="1:6" ht="18">
      <c r="A2" s="70" t="s">
        <v>1104</v>
      </c>
    </row>
    <row r="3" spans="1:6" ht="117" customHeight="1">
      <c r="A3" s="246" t="s">
        <v>1105</v>
      </c>
      <c r="B3" s="246"/>
      <c r="C3" s="246"/>
      <c r="D3" s="246"/>
      <c r="E3" s="246"/>
      <c r="F3" s="246"/>
    </row>
    <row r="4" spans="1:6">
      <c r="B4" s="3"/>
      <c r="C4" s="294" t="s">
        <v>1106</v>
      </c>
      <c r="D4" s="294"/>
      <c r="E4" s="294" t="s">
        <v>1107</v>
      </c>
      <c r="F4" s="294"/>
    </row>
    <row r="5" spans="1:6" ht="59.1" customHeight="1">
      <c r="B5" s="108" t="s">
        <v>1108</v>
      </c>
      <c r="C5" s="293" t="s">
        <v>1109</v>
      </c>
      <c r="D5" s="293"/>
      <c r="E5" s="293" t="s">
        <v>1110</v>
      </c>
      <c r="F5" s="293"/>
    </row>
    <row r="6" spans="1:6" ht="46.8">
      <c r="B6" s="39" t="s">
        <v>1111</v>
      </c>
      <c r="C6" s="293" t="s">
        <v>1109</v>
      </c>
      <c r="D6" s="293"/>
      <c r="E6" s="293" t="s">
        <v>1110</v>
      </c>
      <c r="F6" s="293"/>
    </row>
    <row r="7" spans="1:6" ht="31.2">
      <c r="B7" s="39" t="s">
        <v>1112</v>
      </c>
      <c r="C7" s="293" t="s">
        <v>1109</v>
      </c>
      <c r="D7" s="293"/>
      <c r="E7" s="293" t="s">
        <v>1113</v>
      </c>
      <c r="F7" s="293"/>
    </row>
    <row r="8" spans="1:6" ht="46.8">
      <c r="B8" s="39" t="s">
        <v>1114</v>
      </c>
      <c r="C8" s="293" t="s">
        <v>1109</v>
      </c>
      <c r="D8" s="293"/>
      <c r="E8" s="293" t="s">
        <v>1109</v>
      </c>
      <c r="F8" s="293"/>
    </row>
    <row r="9" spans="1:6">
      <c r="B9" s="39" t="s">
        <v>1115</v>
      </c>
      <c r="C9" s="293" t="s">
        <v>1116</v>
      </c>
      <c r="D9" s="293"/>
      <c r="E9" s="293" t="s">
        <v>1109</v>
      </c>
      <c r="F9" s="293"/>
    </row>
    <row r="10" spans="1:6">
      <c r="B10" s="39" t="s">
        <v>1117</v>
      </c>
      <c r="C10" s="293" t="s">
        <v>1109</v>
      </c>
      <c r="D10" s="293"/>
      <c r="E10" s="293" t="s">
        <v>1109</v>
      </c>
      <c r="F10" s="293"/>
    </row>
    <row r="11" spans="1:6">
      <c r="B11" s="39" t="s">
        <v>1118</v>
      </c>
      <c r="C11" s="293" t="s">
        <v>1109</v>
      </c>
      <c r="D11" s="293"/>
      <c r="E11" s="295" t="s">
        <v>1116</v>
      </c>
      <c r="F11" s="295"/>
    </row>
    <row r="12" spans="1:6" ht="108" customHeight="1">
      <c r="A12" s="296" t="s">
        <v>1119</v>
      </c>
      <c r="B12" s="297"/>
      <c r="C12" s="297"/>
      <c r="D12" s="297"/>
      <c r="E12" s="297"/>
      <c r="F12" s="297"/>
    </row>
    <row r="13" spans="1:6" ht="176.1" customHeight="1">
      <c r="A13" s="298" t="s">
        <v>1120</v>
      </c>
      <c r="B13" s="298"/>
      <c r="C13" s="298"/>
      <c r="D13" s="298"/>
      <c r="E13" s="298"/>
      <c r="F13" s="298"/>
    </row>
    <row r="14" spans="1:6">
      <c r="B14" s="3"/>
      <c r="C14" s="8" t="s">
        <v>1106</v>
      </c>
      <c r="D14" s="8" t="s">
        <v>1107</v>
      </c>
      <c r="E14" s="8" t="s">
        <v>556</v>
      </c>
    </row>
    <row r="15" spans="1:6" ht="26.1" customHeight="1">
      <c r="B15" s="193" t="s">
        <v>1121</v>
      </c>
      <c r="C15" s="13">
        <v>514</v>
      </c>
      <c r="D15" s="13">
        <v>496</v>
      </c>
      <c r="E15" s="13">
        <v>1010</v>
      </c>
    </row>
    <row r="16" spans="1:6" ht="29.1" customHeight="1">
      <c r="B16" s="193" t="s">
        <v>1122</v>
      </c>
      <c r="C16" s="13">
        <v>205</v>
      </c>
      <c r="D16" s="13">
        <v>185</v>
      </c>
      <c r="E16" s="13">
        <v>390</v>
      </c>
    </row>
    <row r="17" spans="1:6" ht="27" customHeight="1">
      <c r="B17" s="193" t="s">
        <v>1123</v>
      </c>
      <c r="C17" s="13">
        <v>134</v>
      </c>
      <c r="D17" s="13">
        <v>145</v>
      </c>
      <c r="E17" s="13">
        <v>279</v>
      </c>
    </row>
    <row r="18" spans="1:6" ht="24" customHeight="1">
      <c r="B18" s="193" t="s">
        <v>1124</v>
      </c>
      <c r="C18" s="13">
        <v>380</v>
      </c>
      <c r="D18" s="13">
        <v>351</v>
      </c>
      <c r="E18" s="13">
        <v>731</v>
      </c>
    </row>
    <row r="19" spans="1:6" ht="33.75" customHeight="1">
      <c r="B19" s="193" t="s">
        <v>1125</v>
      </c>
      <c r="C19" s="13">
        <v>66</v>
      </c>
      <c r="D19" s="13">
        <v>15</v>
      </c>
      <c r="E19" s="13">
        <v>81</v>
      </c>
    </row>
    <row r="20" spans="1:6" ht="33.75" customHeight="1">
      <c r="B20" s="193" t="s">
        <v>1126</v>
      </c>
      <c r="C20" s="13">
        <v>478</v>
      </c>
      <c r="D20" s="13">
        <v>347</v>
      </c>
      <c r="E20" s="13">
        <v>825</v>
      </c>
    </row>
    <row r="21" spans="1:6" ht="33.75" customHeight="1">
      <c r="B21" s="108" t="s">
        <v>1127</v>
      </c>
      <c r="C21" s="13"/>
      <c r="D21" s="13"/>
      <c r="E21" s="13"/>
    </row>
    <row r="22" spans="1:6" ht="33.75" customHeight="1">
      <c r="B22" s="193" t="s">
        <v>1128</v>
      </c>
      <c r="C22" s="13"/>
      <c r="D22" s="13"/>
      <c r="E22" s="13"/>
    </row>
    <row r="23" spans="1:6" ht="33.75" customHeight="1">
      <c r="B23" s="193" t="s">
        <v>1129</v>
      </c>
      <c r="C23" s="13"/>
      <c r="D23" s="13"/>
      <c r="E23" s="13"/>
    </row>
    <row r="24" spans="1:6" ht="33.75" customHeight="1">
      <c r="B24" s="194" t="s">
        <v>1130</v>
      </c>
      <c r="C24" s="13"/>
      <c r="D24" s="13"/>
      <c r="E24" s="13"/>
    </row>
    <row r="25" spans="1:6">
      <c r="B25" s="195" t="s">
        <v>1131</v>
      </c>
    </row>
    <row r="27" spans="1:6" ht="27" customHeight="1">
      <c r="A27" s="196" t="s">
        <v>1132</v>
      </c>
    </row>
    <row r="28" spans="1:6" ht="102.9" customHeight="1">
      <c r="A28" s="244" t="s">
        <v>1133</v>
      </c>
      <c r="B28" s="244"/>
      <c r="C28" s="244"/>
      <c r="D28" s="244"/>
      <c r="E28" s="244"/>
      <c r="F28" s="244"/>
    </row>
    <row r="30" spans="1:6">
      <c r="B30" s="102" t="s">
        <v>1134</v>
      </c>
      <c r="C30" s="13">
        <v>16</v>
      </c>
      <c r="D30" s="93" t="s">
        <v>1135</v>
      </c>
      <c r="E30" s="93">
        <v>1</v>
      </c>
    </row>
    <row r="32" spans="1:6">
      <c r="B32" s="102" t="s">
        <v>1136</v>
      </c>
      <c r="C32" s="13">
        <v>11095</v>
      </c>
    </row>
    <row r="34" spans="1:6">
      <c r="B34" s="102" t="s">
        <v>1137</v>
      </c>
      <c r="C34" s="13">
        <v>679</v>
      </c>
    </row>
    <row r="35" spans="1:6">
      <c r="B35" s="67"/>
    </row>
    <row r="36" spans="1:6" ht="18">
      <c r="A36" s="196" t="s">
        <v>1138</v>
      </c>
    </row>
    <row r="37" spans="1:6" ht="251.1" customHeight="1">
      <c r="A37" s="244" t="s">
        <v>1139</v>
      </c>
      <c r="B37" s="244"/>
      <c r="C37" s="244"/>
      <c r="D37" s="244"/>
      <c r="E37" s="244"/>
      <c r="F37" s="244"/>
    </row>
    <row r="38" spans="1:6" ht="68.099999999999994" customHeight="1">
      <c r="A38" s="244" t="s">
        <v>1140</v>
      </c>
      <c r="B38" s="244"/>
      <c r="C38" s="244"/>
      <c r="D38" s="244"/>
      <c r="E38" s="244"/>
      <c r="F38" s="244"/>
    </row>
    <row r="39" spans="1:6" ht="36" customHeight="1">
      <c r="A39" s="299" t="s">
        <v>1141</v>
      </c>
      <c r="B39" s="299"/>
      <c r="C39" s="89" t="s">
        <v>1142</v>
      </c>
      <c r="E39" s="89" t="s">
        <v>1143</v>
      </c>
    </row>
    <row r="40" spans="1:6">
      <c r="B40" s="197" t="s">
        <v>1144</v>
      </c>
      <c r="C40" s="13">
        <v>77</v>
      </c>
      <c r="E40" s="13"/>
    </row>
    <row r="41" spans="1:6">
      <c r="B41" s="197" t="s">
        <v>1145</v>
      </c>
      <c r="C41" s="13">
        <v>415</v>
      </c>
      <c r="E41" s="13"/>
    </row>
    <row r="42" spans="1:6">
      <c r="B42" s="197" t="s">
        <v>1146</v>
      </c>
      <c r="C42" s="13">
        <v>547</v>
      </c>
      <c r="E42" s="13"/>
    </row>
    <row r="43" spans="1:6">
      <c r="B43" s="197" t="s">
        <v>1147</v>
      </c>
      <c r="C43" s="13">
        <v>348</v>
      </c>
      <c r="E43" s="13"/>
    </row>
    <row r="44" spans="1:6">
      <c r="B44" s="197" t="s">
        <v>1148</v>
      </c>
      <c r="C44" s="13">
        <v>81</v>
      </c>
      <c r="E44" s="13"/>
    </row>
    <row r="45" spans="1:6">
      <c r="B45" s="197" t="s">
        <v>1149</v>
      </c>
      <c r="C45" s="13">
        <v>47</v>
      </c>
      <c r="E45" s="13"/>
    </row>
    <row r="46" spans="1:6">
      <c r="B46" s="197" t="s">
        <v>1150</v>
      </c>
      <c r="C46" s="13">
        <v>6</v>
      </c>
      <c r="E46" s="13"/>
    </row>
    <row r="47" spans="1:6">
      <c r="B47" s="197" t="s">
        <v>556</v>
      </c>
      <c r="C47" s="107">
        <f>SUM(C40:C46)</f>
        <v>1521</v>
      </c>
      <c r="D47" s="135"/>
      <c r="E47" s="107">
        <f>SUM(E40:E46)</f>
        <v>0</v>
      </c>
    </row>
    <row r="48" spans="1:6">
      <c r="B48" s="198"/>
    </row>
    <row r="49" spans="1:6" ht="18">
      <c r="A49" s="221" t="s">
        <v>1151</v>
      </c>
      <c r="B49" s="221"/>
      <c r="C49" s="221"/>
      <c r="D49" s="221"/>
      <c r="E49" s="221"/>
      <c r="F49" s="221"/>
    </row>
    <row r="50" spans="1:6">
      <c r="B50" s="198"/>
    </row>
    <row r="51" spans="1:6">
      <c r="B51" s="198"/>
    </row>
    <row r="52" spans="1:6">
      <c r="B52" s="198"/>
    </row>
    <row r="53" spans="1:6">
      <c r="B53" s="198"/>
    </row>
    <row r="54" spans="1:6">
      <c r="B54" s="198"/>
    </row>
    <row r="55" spans="1:6">
      <c r="B55" s="198"/>
    </row>
    <row r="56" spans="1:6">
      <c r="B56" s="198"/>
    </row>
    <row r="57" spans="1:6">
      <c r="B57" s="198"/>
    </row>
    <row r="58" spans="1:6">
      <c r="B58" s="198"/>
    </row>
    <row r="59" spans="1:6">
      <c r="B59" s="198"/>
    </row>
    <row r="60" spans="1:6">
      <c r="B60" s="198"/>
    </row>
    <row r="61" spans="1:6">
      <c r="B61" s="30"/>
    </row>
  </sheetData>
  <sheetProtection algorithmName="SHA-512" hashValue="+rNwTXsz1JlIrxy97W+jt1Ojd74PfjjPx5u/gM5oqp1O48CeKPvg4tJJIPunLihH+06291YOuvnf4thTTBQwrw==" saltValue="3gARiuCBzOi5a2SD2b3BOg==" spinCount="100000" sheet="1" formatCells="0" formatColumns="0" formatRows="0" insertColumns="0" insertRows="0" insertHyperlinks="0" deleteColumns="0" deleteRows="0" sort="0" autoFilter="0" pivotTables="0"/>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scale="98"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view="pageLayout" zoomScale="110" zoomScaleNormal="100" zoomScalePageLayoutView="110" workbookViewId="0">
      <selection sqref="A1:XFD1048576"/>
    </sheetView>
  </sheetViews>
  <sheetFormatPr defaultColWidth="10.8984375" defaultRowHeight="36" customHeight="1"/>
  <cols>
    <col min="1" max="4" width="10.8984375" style="79"/>
    <col min="5" max="5" width="9.5" style="79" customWidth="1"/>
    <col min="6" max="6" width="10.8984375" style="79"/>
    <col min="7" max="7" width="9.8984375" style="79" customWidth="1"/>
    <col min="8" max="8" width="10.8984375" style="79"/>
    <col min="9" max="9" width="10.59765625" style="79" customWidth="1"/>
    <col min="10" max="10" width="9.8984375" style="79" customWidth="1"/>
    <col min="11" max="16384" width="10.8984375" style="79"/>
  </cols>
  <sheetData>
    <row r="1" spans="1:10" ht="36" customHeight="1">
      <c r="A1" s="303" t="s">
        <v>1196</v>
      </c>
      <c r="B1" s="303"/>
      <c r="C1" s="303"/>
      <c r="D1" s="303"/>
      <c r="E1" s="303"/>
      <c r="F1" s="303"/>
      <c r="G1" s="303"/>
      <c r="H1" s="303"/>
      <c r="I1" s="303"/>
      <c r="J1" s="303"/>
    </row>
    <row r="2" spans="1:10" ht="12" customHeight="1">
      <c r="A2" s="308"/>
      <c r="B2" s="308"/>
      <c r="C2" s="308"/>
      <c r="D2" s="308"/>
      <c r="E2" s="308"/>
      <c r="F2" s="308"/>
      <c r="G2" s="308"/>
      <c r="H2" s="308"/>
      <c r="I2" s="308"/>
      <c r="J2" s="308"/>
    </row>
    <row r="3" spans="1:10" ht="18.899999999999999" customHeight="1">
      <c r="A3" s="305" t="s">
        <v>1197</v>
      </c>
      <c r="B3" s="304"/>
      <c r="C3" s="304"/>
      <c r="D3" s="304"/>
      <c r="E3" s="304"/>
      <c r="F3" s="304"/>
      <c r="G3" s="304"/>
      <c r="H3" s="304"/>
      <c r="I3" s="304"/>
      <c r="J3" s="304"/>
    </row>
    <row r="4" spans="1:10" ht="9" customHeight="1">
      <c r="A4" s="304"/>
      <c r="B4" s="304"/>
      <c r="C4" s="304"/>
      <c r="D4" s="304"/>
      <c r="E4" s="304"/>
      <c r="F4" s="304"/>
      <c r="G4" s="304"/>
      <c r="H4" s="304"/>
      <c r="I4" s="304"/>
      <c r="J4" s="304"/>
    </row>
    <row r="5" spans="1:10" ht="36" customHeight="1">
      <c r="A5" s="304" t="s">
        <v>1198</v>
      </c>
      <c r="B5" s="304"/>
      <c r="C5" s="304"/>
      <c r="D5" s="304"/>
      <c r="E5" s="304"/>
      <c r="F5" s="304"/>
      <c r="G5" s="304"/>
      <c r="H5" s="304"/>
      <c r="I5" s="304"/>
      <c r="J5" s="304"/>
    </row>
    <row r="6" spans="1:10" ht="9.9" customHeight="1">
      <c r="A6" s="206"/>
    </row>
    <row r="7" spans="1:10" ht="17.100000000000001" customHeight="1">
      <c r="A7" s="301" t="s">
        <v>1199</v>
      </c>
      <c r="B7" s="301"/>
      <c r="C7" s="301"/>
      <c r="D7" s="301"/>
      <c r="E7" s="301"/>
      <c r="F7" s="301"/>
      <c r="G7" s="301"/>
      <c r="H7" s="301"/>
      <c r="I7" s="301"/>
      <c r="J7" s="301"/>
    </row>
    <row r="8" spans="1:10" ht="18.899999999999999" customHeight="1">
      <c r="A8" s="307" t="s">
        <v>1200</v>
      </c>
      <c r="B8" s="307"/>
      <c r="C8" s="307"/>
      <c r="D8" s="307"/>
      <c r="E8" s="307"/>
      <c r="F8" s="307"/>
      <c r="G8" s="307"/>
      <c r="H8" s="307"/>
      <c r="I8" s="307"/>
      <c r="J8" s="307"/>
    </row>
    <row r="9" spans="1:10" ht="36" customHeight="1">
      <c r="A9" s="205"/>
    </row>
    <row r="10" spans="1:10" s="207" customFormat="1" ht="57.6" customHeight="1">
      <c r="A10" s="300" t="s">
        <v>1201</v>
      </c>
      <c r="B10" s="300"/>
      <c r="C10" s="300"/>
      <c r="D10" s="300"/>
      <c r="E10" s="300"/>
      <c r="F10" s="300"/>
      <c r="G10" s="300"/>
      <c r="H10" s="300"/>
      <c r="I10" s="300"/>
      <c r="J10" s="300"/>
    </row>
    <row r="11" spans="1:10" s="207" customFormat="1" ht="57.6" customHeight="1">
      <c r="A11" s="300" t="s">
        <v>1202</v>
      </c>
      <c r="B11" s="300"/>
      <c r="C11" s="300"/>
      <c r="D11" s="300"/>
      <c r="E11" s="300"/>
      <c r="F11" s="300"/>
      <c r="G11" s="300"/>
      <c r="H11" s="300"/>
      <c r="I11" s="300"/>
      <c r="J11" s="300"/>
    </row>
    <row r="12" spans="1:10" s="207" customFormat="1" ht="57.6" customHeight="1">
      <c r="A12" s="305" t="s">
        <v>1203</v>
      </c>
      <c r="B12" s="305"/>
      <c r="C12" s="305"/>
      <c r="D12" s="305"/>
      <c r="E12" s="305"/>
      <c r="F12" s="305"/>
      <c r="G12" s="305"/>
      <c r="H12" s="305"/>
      <c r="I12" s="305"/>
      <c r="J12" s="305"/>
    </row>
    <row r="13" spans="1:10" s="207" customFormat="1" ht="57.6" customHeight="1">
      <c r="A13" s="305" t="s">
        <v>1204</v>
      </c>
      <c r="B13" s="305"/>
      <c r="C13" s="305"/>
      <c r="D13" s="305"/>
      <c r="E13" s="305"/>
      <c r="F13" s="305"/>
      <c r="G13" s="305"/>
      <c r="H13" s="305"/>
      <c r="I13" s="305"/>
      <c r="J13" s="305"/>
    </row>
    <row r="14" spans="1:10" s="207" customFormat="1" ht="57.6" customHeight="1">
      <c r="A14" s="300" t="s">
        <v>1205</v>
      </c>
      <c r="B14" s="300"/>
      <c r="C14" s="300"/>
      <c r="D14" s="300"/>
      <c r="E14" s="300"/>
      <c r="F14" s="300"/>
      <c r="G14" s="300"/>
      <c r="H14" s="300"/>
      <c r="I14" s="300"/>
      <c r="J14" s="300"/>
    </row>
    <row r="15" spans="1:10" s="207" customFormat="1" ht="57.6" customHeight="1">
      <c r="A15" s="300" t="s">
        <v>1206</v>
      </c>
      <c r="B15" s="300"/>
      <c r="C15" s="300"/>
      <c r="D15" s="300"/>
      <c r="E15" s="300"/>
      <c r="F15" s="300"/>
      <c r="G15" s="300"/>
      <c r="H15" s="300"/>
      <c r="I15" s="300"/>
      <c r="J15" s="300"/>
    </row>
    <row r="16" spans="1:10" s="207" customFormat="1" ht="57.6" customHeight="1">
      <c r="A16" s="300" t="s">
        <v>1207</v>
      </c>
      <c r="B16" s="300"/>
      <c r="C16" s="300"/>
      <c r="D16" s="300"/>
      <c r="E16" s="300"/>
      <c r="F16" s="300"/>
      <c r="G16" s="300"/>
      <c r="H16" s="300"/>
      <c r="I16" s="300"/>
      <c r="J16" s="300"/>
    </row>
    <row r="17" spans="1:10" s="207" customFormat="1" ht="57.6" customHeight="1">
      <c r="A17" s="300" t="s">
        <v>1208</v>
      </c>
      <c r="B17" s="300"/>
      <c r="C17" s="300"/>
      <c r="D17" s="300"/>
      <c r="E17" s="300"/>
      <c r="F17" s="300"/>
      <c r="G17" s="300"/>
      <c r="H17" s="300"/>
      <c r="I17" s="300"/>
      <c r="J17" s="300"/>
    </row>
    <row r="18" spans="1:10" s="207" customFormat="1" ht="57.6" customHeight="1">
      <c r="A18" s="300" t="s">
        <v>1209</v>
      </c>
      <c r="B18" s="300"/>
      <c r="C18" s="300"/>
      <c r="D18" s="300"/>
      <c r="E18" s="300"/>
      <c r="F18" s="300"/>
      <c r="G18" s="300"/>
      <c r="H18" s="300"/>
      <c r="I18" s="300"/>
      <c r="J18" s="300"/>
    </row>
    <row r="19" spans="1:10" s="207" customFormat="1" ht="111" customHeight="1">
      <c r="A19" s="300" t="s">
        <v>1210</v>
      </c>
      <c r="B19" s="300"/>
      <c r="C19" s="300"/>
      <c r="D19" s="300"/>
      <c r="E19" s="300"/>
      <c r="F19" s="300"/>
      <c r="G19" s="300"/>
      <c r="H19" s="300"/>
      <c r="I19" s="300"/>
      <c r="J19" s="300"/>
    </row>
    <row r="20" spans="1:10" s="207" customFormat="1" ht="57.6" customHeight="1">
      <c r="A20" s="300" t="s">
        <v>1211</v>
      </c>
      <c r="B20" s="300"/>
      <c r="C20" s="300"/>
      <c r="D20" s="300"/>
      <c r="E20" s="300"/>
      <c r="F20" s="300"/>
      <c r="G20" s="300"/>
      <c r="H20" s="300"/>
      <c r="I20" s="300"/>
      <c r="J20" s="300"/>
    </row>
    <row r="21" spans="1:10" s="207" customFormat="1" ht="57.6" customHeight="1">
      <c r="A21" s="300" t="s">
        <v>1212</v>
      </c>
      <c r="B21" s="300"/>
      <c r="C21" s="300"/>
      <c r="D21" s="300"/>
      <c r="E21" s="300"/>
      <c r="F21" s="300"/>
      <c r="G21" s="300"/>
      <c r="H21" s="300"/>
      <c r="I21" s="300"/>
      <c r="J21" s="300"/>
    </row>
    <row r="22" spans="1:10" s="207" customFormat="1" ht="57.6" customHeight="1">
      <c r="A22" s="300" t="s">
        <v>1213</v>
      </c>
      <c r="B22" s="300"/>
      <c r="C22" s="300"/>
      <c r="D22" s="300"/>
      <c r="E22" s="300"/>
      <c r="F22" s="300"/>
      <c r="G22" s="300"/>
      <c r="H22" s="300"/>
      <c r="I22" s="300"/>
      <c r="J22" s="300"/>
    </row>
    <row r="23" spans="1:10" s="207" customFormat="1" ht="57.6" customHeight="1">
      <c r="A23" s="300" t="s">
        <v>1214</v>
      </c>
      <c r="B23" s="300"/>
      <c r="C23" s="300"/>
      <c r="D23" s="300"/>
      <c r="E23" s="300"/>
      <c r="F23" s="300"/>
      <c r="G23" s="300"/>
      <c r="H23" s="300"/>
      <c r="I23" s="300"/>
      <c r="J23" s="300"/>
    </row>
    <row r="24" spans="1:10" s="207" customFormat="1" ht="57.6" customHeight="1">
      <c r="A24" s="306" t="s">
        <v>1215</v>
      </c>
      <c r="B24" s="306"/>
      <c r="C24" s="306"/>
      <c r="D24" s="306"/>
      <c r="E24" s="306"/>
      <c r="F24" s="306"/>
      <c r="G24" s="306"/>
      <c r="H24" s="306"/>
      <c r="I24" s="306"/>
      <c r="J24" s="306"/>
    </row>
    <row r="25" spans="1:10" s="207" customFormat="1" ht="74.099999999999994" customHeight="1">
      <c r="A25" s="300" t="s">
        <v>1216</v>
      </c>
      <c r="B25" s="300"/>
      <c r="C25" s="300"/>
      <c r="D25" s="300"/>
      <c r="E25" s="300"/>
      <c r="F25" s="300"/>
      <c r="G25" s="300"/>
      <c r="H25" s="300"/>
      <c r="I25" s="300"/>
      <c r="J25" s="300"/>
    </row>
    <row r="26" spans="1:10" s="207" customFormat="1" ht="57.6" customHeight="1">
      <c r="A26" s="300" t="s">
        <v>1217</v>
      </c>
      <c r="B26" s="300"/>
      <c r="C26" s="300"/>
      <c r="D26" s="300"/>
      <c r="E26" s="300"/>
      <c r="F26" s="300"/>
      <c r="G26" s="300"/>
      <c r="H26" s="300"/>
      <c r="I26" s="300"/>
      <c r="J26" s="300"/>
    </row>
    <row r="27" spans="1:10" s="207" customFormat="1" ht="57.6" customHeight="1">
      <c r="A27" s="300" t="s">
        <v>1218</v>
      </c>
      <c r="B27" s="300"/>
      <c r="C27" s="300"/>
      <c r="D27" s="300"/>
      <c r="E27" s="300"/>
      <c r="F27" s="300"/>
      <c r="G27" s="300"/>
      <c r="H27" s="300"/>
      <c r="I27" s="300"/>
      <c r="J27" s="300"/>
    </row>
    <row r="28" spans="1:10" s="207" customFormat="1" ht="57.6" customHeight="1">
      <c r="A28" s="300" t="s">
        <v>1219</v>
      </c>
      <c r="B28" s="300"/>
      <c r="C28" s="300"/>
      <c r="D28" s="300"/>
      <c r="E28" s="300"/>
      <c r="F28" s="300"/>
      <c r="G28" s="300"/>
      <c r="H28" s="300"/>
      <c r="I28" s="300"/>
      <c r="J28" s="300"/>
    </row>
    <row r="29" spans="1:10" s="207" customFormat="1" ht="57.6" customHeight="1">
      <c r="A29" s="300" t="s">
        <v>1220</v>
      </c>
      <c r="B29" s="300"/>
      <c r="C29" s="300"/>
      <c r="D29" s="300"/>
      <c r="E29" s="300"/>
      <c r="F29" s="300"/>
      <c r="G29" s="300"/>
      <c r="H29" s="300"/>
      <c r="I29" s="300"/>
      <c r="J29" s="300"/>
    </row>
    <row r="30" spans="1:10" s="207" customFormat="1" ht="57.6" customHeight="1">
      <c r="A30" s="300" t="s">
        <v>1221</v>
      </c>
      <c r="B30" s="300"/>
      <c r="C30" s="300"/>
      <c r="D30" s="300"/>
      <c r="E30" s="300"/>
      <c r="F30" s="300"/>
      <c r="G30" s="300"/>
      <c r="H30" s="300"/>
      <c r="I30" s="300"/>
      <c r="J30" s="300"/>
    </row>
    <row r="31" spans="1:10" s="207" customFormat="1" ht="57.6" customHeight="1">
      <c r="A31" s="300" t="s">
        <v>1222</v>
      </c>
      <c r="B31" s="300"/>
      <c r="C31" s="300"/>
      <c r="D31" s="300"/>
      <c r="E31" s="300"/>
      <c r="F31" s="300"/>
      <c r="G31" s="300"/>
      <c r="H31" s="300"/>
      <c r="I31" s="300"/>
      <c r="J31" s="300"/>
    </row>
    <row r="32" spans="1:10" s="207" customFormat="1" ht="57.6" customHeight="1">
      <c r="A32" s="300" t="s">
        <v>1223</v>
      </c>
      <c r="B32" s="300"/>
      <c r="C32" s="300"/>
      <c r="D32" s="300"/>
      <c r="E32" s="300"/>
      <c r="F32" s="300"/>
      <c r="G32" s="300"/>
      <c r="H32" s="300"/>
      <c r="I32" s="300"/>
      <c r="J32" s="300"/>
    </row>
    <row r="33" spans="1:10" s="207" customFormat="1" ht="57.6" customHeight="1">
      <c r="A33" s="300" t="s">
        <v>1224</v>
      </c>
      <c r="B33" s="300"/>
      <c r="C33" s="300"/>
      <c r="D33" s="300"/>
      <c r="E33" s="300"/>
      <c r="F33" s="300"/>
      <c r="G33" s="300"/>
      <c r="H33" s="300"/>
      <c r="I33" s="300"/>
      <c r="J33" s="300"/>
    </row>
    <row r="34" spans="1:10" s="207" customFormat="1" ht="57.6" customHeight="1">
      <c r="A34" s="300" t="s">
        <v>1225</v>
      </c>
      <c r="B34" s="300"/>
      <c r="C34" s="300"/>
      <c r="D34" s="300"/>
      <c r="E34" s="300"/>
      <c r="F34" s="300"/>
      <c r="G34" s="300"/>
      <c r="H34" s="300"/>
      <c r="I34" s="300"/>
      <c r="J34" s="300"/>
    </row>
    <row r="35" spans="1:10" s="207" customFormat="1" ht="57.6" customHeight="1">
      <c r="A35" s="300" t="s">
        <v>1226</v>
      </c>
      <c r="B35" s="300"/>
      <c r="C35" s="300"/>
      <c r="D35" s="300"/>
      <c r="E35" s="300"/>
      <c r="F35" s="300"/>
      <c r="G35" s="300"/>
      <c r="H35" s="300"/>
      <c r="I35" s="300"/>
      <c r="J35" s="300"/>
    </row>
    <row r="36" spans="1:10" s="207" customFormat="1" ht="57.6" customHeight="1">
      <c r="A36" s="300" t="s">
        <v>1227</v>
      </c>
      <c r="B36" s="300"/>
      <c r="C36" s="300"/>
      <c r="D36" s="300"/>
      <c r="E36" s="300"/>
      <c r="F36" s="300"/>
      <c r="G36" s="300"/>
      <c r="H36" s="300"/>
      <c r="I36" s="300"/>
      <c r="J36" s="300"/>
    </row>
    <row r="37" spans="1:10" s="207" customFormat="1" ht="57.6" customHeight="1">
      <c r="A37" s="300" t="s">
        <v>1228</v>
      </c>
      <c r="B37" s="300"/>
      <c r="C37" s="300"/>
      <c r="D37" s="300"/>
      <c r="E37" s="300"/>
      <c r="F37" s="300"/>
      <c r="G37" s="300"/>
      <c r="H37" s="300"/>
      <c r="I37" s="300"/>
      <c r="J37" s="300"/>
    </row>
    <row r="38" spans="1:10" s="207" customFormat="1" ht="57.6" customHeight="1">
      <c r="A38" s="300" t="s">
        <v>1229</v>
      </c>
      <c r="B38" s="300"/>
      <c r="C38" s="300"/>
      <c r="D38" s="300"/>
      <c r="E38" s="300"/>
      <c r="F38" s="300"/>
      <c r="G38" s="300"/>
      <c r="H38" s="300"/>
      <c r="I38" s="300"/>
      <c r="J38" s="300"/>
    </row>
    <row r="39" spans="1:10" s="207" customFormat="1" ht="57.6" customHeight="1">
      <c r="A39" s="300" t="s">
        <v>1230</v>
      </c>
      <c r="B39" s="300"/>
      <c r="C39" s="300"/>
      <c r="D39" s="300"/>
      <c r="E39" s="300"/>
      <c r="F39" s="300"/>
      <c r="G39" s="300"/>
      <c r="H39" s="300"/>
      <c r="I39" s="300"/>
      <c r="J39" s="300"/>
    </row>
    <row r="40" spans="1:10" s="207" customFormat="1" ht="57.6" customHeight="1">
      <c r="A40" s="300" t="s">
        <v>1231</v>
      </c>
      <c r="B40" s="300"/>
      <c r="C40" s="300"/>
      <c r="D40" s="300"/>
      <c r="E40" s="300"/>
      <c r="F40" s="300"/>
      <c r="G40" s="300"/>
      <c r="H40" s="300"/>
      <c r="I40" s="300"/>
      <c r="J40" s="300"/>
    </row>
    <row r="41" spans="1:10" s="207" customFormat="1" ht="57.6" customHeight="1">
      <c r="A41" s="300" t="s">
        <v>1232</v>
      </c>
      <c r="B41" s="300"/>
      <c r="C41" s="300"/>
      <c r="D41" s="300"/>
      <c r="E41" s="300"/>
      <c r="F41" s="300"/>
      <c r="G41" s="300"/>
      <c r="H41" s="300"/>
      <c r="I41" s="300"/>
      <c r="J41" s="300"/>
    </row>
    <row r="42" spans="1:10" s="207" customFormat="1" ht="57.6" customHeight="1">
      <c r="A42" s="300" t="s">
        <v>1233</v>
      </c>
      <c r="B42" s="300"/>
      <c r="C42" s="300"/>
      <c r="D42" s="300"/>
      <c r="E42" s="300"/>
      <c r="F42" s="300"/>
      <c r="G42" s="300"/>
      <c r="H42" s="300"/>
      <c r="I42" s="300"/>
      <c r="J42" s="300"/>
    </row>
    <row r="43" spans="1:10" s="207" customFormat="1" ht="57.6" customHeight="1">
      <c r="A43" s="300" t="s">
        <v>1234</v>
      </c>
      <c r="B43" s="300"/>
      <c r="C43" s="300"/>
      <c r="D43" s="300"/>
      <c r="E43" s="300"/>
      <c r="F43" s="300"/>
      <c r="G43" s="300"/>
      <c r="H43" s="300"/>
      <c r="I43" s="300"/>
      <c r="J43" s="300"/>
    </row>
    <row r="44" spans="1:10" s="207" customFormat="1" ht="57.6" customHeight="1">
      <c r="A44" s="300" t="s">
        <v>1235</v>
      </c>
      <c r="B44" s="300"/>
      <c r="C44" s="300"/>
      <c r="D44" s="300"/>
      <c r="E44" s="300"/>
      <c r="F44" s="300"/>
      <c r="G44" s="300"/>
      <c r="H44" s="300"/>
      <c r="I44" s="300"/>
      <c r="J44" s="300"/>
    </row>
    <row r="45" spans="1:10" s="207" customFormat="1" ht="57.6" customHeight="1">
      <c r="A45" s="300" t="s">
        <v>1236</v>
      </c>
      <c r="B45" s="300"/>
      <c r="C45" s="300"/>
      <c r="D45" s="300"/>
      <c r="E45" s="300"/>
      <c r="F45" s="300"/>
      <c r="G45" s="300"/>
      <c r="H45" s="300"/>
      <c r="I45" s="300"/>
      <c r="J45" s="300"/>
    </row>
    <row r="46" spans="1:10" s="207" customFormat="1" ht="78" customHeight="1">
      <c r="A46" s="300" t="s">
        <v>1237</v>
      </c>
      <c r="B46" s="300"/>
      <c r="C46" s="300"/>
      <c r="D46" s="300"/>
      <c r="E46" s="300"/>
      <c r="F46" s="300"/>
      <c r="G46" s="300"/>
      <c r="H46" s="300"/>
      <c r="I46" s="300"/>
      <c r="J46" s="300"/>
    </row>
    <row r="47" spans="1:10" s="207" customFormat="1" ht="57.6" customHeight="1">
      <c r="A47" s="300" t="s">
        <v>1238</v>
      </c>
      <c r="B47" s="300"/>
      <c r="C47" s="300"/>
      <c r="D47" s="300"/>
      <c r="E47" s="300"/>
      <c r="F47" s="300"/>
      <c r="G47" s="300"/>
      <c r="H47" s="300"/>
      <c r="I47" s="300"/>
      <c r="J47" s="300"/>
    </row>
    <row r="48" spans="1:10" s="207" customFormat="1" ht="57.6" customHeight="1">
      <c r="A48" s="300" t="s">
        <v>1239</v>
      </c>
      <c r="B48" s="300"/>
      <c r="C48" s="300"/>
      <c r="D48" s="300"/>
      <c r="E48" s="300"/>
      <c r="F48" s="300"/>
      <c r="G48" s="300"/>
      <c r="H48" s="300"/>
      <c r="I48" s="300"/>
      <c r="J48" s="300"/>
    </row>
    <row r="49" spans="1:10" s="207" customFormat="1" ht="72" customHeight="1">
      <c r="A49" s="306" t="s">
        <v>1240</v>
      </c>
      <c r="B49" s="306"/>
      <c r="C49" s="306"/>
      <c r="D49" s="306"/>
      <c r="E49" s="306"/>
      <c r="F49" s="306"/>
      <c r="G49" s="306"/>
      <c r="H49" s="306"/>
      <c r="I49" s="306"/>
      <c r="J49" s="306"/>
    </row>
    <row r="50" spans="1:10" s="207" customFormat="1" ht="125.1" customHeight="1">
      <c r="A50" s="306" t="s">
        <v>1241</v>
      </c>
      <c r="B50" s="306"/>
      <c r="C50" s="306"/>
      <c r="D50" s="306"/>
      <c r="E50" s="306"/>
      <c r="F50" s="306"/>
      <c r="G50" s="306"/>
      <c r="H50" s="306"/>
      <c r="I50" s="306"/>
      <c r="J50" s="306"/>
    </row>
    <row r="51" spans="1:10" s="207" customFormat="1" ht="57.6" customHeight="1">
      <c r="A51" s="306" t="s">
        <v>1242</v>
      </c>
      <c r="B51" s="306"/>
      <c r="C51" s="306"/>
      <c r="D51" s="306"/>
      <c r="E51" s="306"/>
      <c r="F51" s="306"/>
      <c r="G51" s="306"/>
      <c r="H51" s="306"/>
      <c r="I51" s="306"/>
      <c r="J51" s="306"/>
    </row>
    <row r="52" spans="1:10" s="207" customFormat="1" ht="57.6" customHeight="1">
      <c r="A52" s="300" t="s">
        <v>1243</v>
      </c>
      <c r="B52" s="300"/>
      <c r="C52" s="300"/>
      <c r="D52" s="300"/>
      <c r="E52" s="300"/>
      <c r="F52" s="300"/>
      <c r="G52" s="300"/>
      <c r="H52" s="300"/>
      <c r="I52" s="300"/>
      <c r="J52" s="300"/>
    </row>
    <row r="53" spans="1:10" s="207" customFormat="1" ht="57.6" customHeight="1">
      <c r="A53" s="300" t="s">
        <v>1244</v>
      </c>
      <c r="B53" s="300"/>
      <c r="C53" s="300"/>
      <c r="D53" s="300"/>
      <c r="E53" s="300"/>
      <c r="F53" s="300"/>
      <c r="G53" s="300"/>
      <c r="H53" s="300"/>
      <c r="I53" s="300"/>
      <c r="J53" s="300"/>
    </row>
    <row r="54" spans="1:10" s="207" customFormat="1" ht="57.6" customHeight="1">
      <c r="A54" s="300" t="s">
        <v>1245</v>
      </c>
      <c r="B54" s="300"/>
      <c r="C54" s="300"/>
      <c r="D54" s="300"/>
      <c r="E54" s="300"/>
      <c r="F54" s="300"/>
      <c r="G54" s="300"/>
      <c r="H54" s="300"/>
      <c r="I54" s="300"/>
      <c r="J54" s="300"/>
    </row>
    <row r="55" spans="1:10" s="207" customFormat="1" ht="57.6" customHeight="1">
      <c r="A55" s="300" t="s">
        <v>1246</v>
      </c>
      <c r="B55" s="300"/>
      <c r="C55" s="300"/>
      <c r="D55" s="300"/>
      <c r="E55" s="300"/>
      <c r="F55" s="300"/>
      <c r="G55" s="300"/>
      <c r="H55" s="300"/>
      <c r="I55" s="300"/>
      <c r="J55" s="300"/>
    </row>
    <row r="56" spans="1:10" s="207" customFormat="1" ht="80.099999999999994" customHeight="1">
      <c r="A56" s="300" t="s">
        <v>1247</v>
      </c>
      <c r="B56" s="300"/>
      <c r="C56" s="300"/>
      <c r="D56" s="300"/>
      <c r="E56" s="300"/>
      <c r="F56" s="300"/>
      <c r="G56" s="300"/>
      <c r="H56" s="300"/>
      <c r="I56" s="300"/>
      <c r="J56" s="300"/>
    </row>
    <row r="57" spans="1:10" s="207" customFormat="1" ht="57.6" customHeight="1">
      <c r="A57" s="300" t="s">
        <v>1248</v>
      </c>
      <c r="B57" s="300"/>
      <c r="C57" s="300"/>
      <c r="D57" s="300"/>
      <c r="E57" s="300"/>
      <c r="F57" s="300"/>
      <c r="G57" s="300"/>
      <c r="H57" s="300"/>
      <c r="I57" s="300"/>
      <c r="J57" s="300"/>
    </row>
    <row r="58" spans="1:10" s="207" customFormat="1" ht="57.6" customHeight="1">
      <c r="A58" s="300" t="s">
        <v>1249</v>
      </c>
      <c r="B58" s="300"/>
      <c r="C58" s="300"/>
      <c r="D58" s="300"/>
      <c r="E58" s="300"/>
      <c r="F58" s="300"/>
      <c r="G58" s="300"/>
      <c r="H58" s="300"/>
      <c r="I58" s="300"/>
      <c r="J58" s="300"/>
    </row>
    <row r="59" spans="1:10" s="207" customFormat="1" ht="57.6" customHeight="1">
      <c r="A59" s="300" t="s">
        <v>1250</v>
      </c>
      <c r="B59" s="300"/>
      <c r="C59" s="300"/>
      <c r="D59" s="300"/>
      <c r="E59" s="300"/>
      <c r="F59" s="300"/>
      <c r="G59" s="300"/>
      <c r="H59" s="300"/>
      <c r="I59" s="300"/>
      <c r="J59" s="300"/>
    </row>
    <row r="60" spans="1:10" s="207" customFormat="1" ht="57.6" customHeight="1">
      <c r="A60" s="300" t="s">
        <v>1251</v>
      </c>
      <c r="B60" s="300"/>
      <c r="C60" s="300"/>
      <c r="D60" s="300"/>
      <c r="E60" s="300"/>
      <c r="F60" s="300"/>
      <c r="G60" s="300"/>
      <c r="H60" s="300"/>
      <c r="I60" s="300"/>
      <c r="J60" s="300"/>
    </row>
    <row r="61" spans="1:10" s="207" customFormat="1" ht="57.6" customHeight="1">
      <c r="A61" s="300" t="s">
        <v>1252</v>
      </c>
      <c r="B61" s="300"/>
      <c r="C61" s="300"/>
      <c r="D61" s="300"/>
      <c r="E61" s="300"/>
      <c r="F61" s="300"/>
      <c r="G61" s="300"/>
      <c r="H61" s="300"/>
      <c r="I61" s="300"/>
      <c r="J61" s="300"/>
    </row>
    <row r="62" spans="1:10" s="207" customFormat="1" ht="57.6" customHeight="1">
      <c r="A62" s="300" t="s">
        <v>1253</v>
      </c>
      <c r="B62" s="300"/>
      <c r="C62" s="300"/>
      <c r="D62" s="300"/>
      <c r="E62" s="300"/>
      <c r="F62" s="300"/>
      <c r="G62" s="300"/>
      <c r="H62" s="300"/>
      <c r="I62" s="300"/>
      <c r="J62" s="300"/>
    </row>
    <row r="63" spans="1:10" s="207" customFormat="1" ht="57.6" customHeight="1">
      <c r="A63" s="300" t="s">
        <v>1254</v>
      </c>
      <c r="B63" s="300"/>
      <c r="C63" s="300"/>
      <c r="D63" s="300"/>
      <c r="E63" s="300"/>
      <c r="F63" s="300"/>
      <c r="G63" s="300"/>
      <c r="H63" s="300"/>
      <c r="I63" s="300"/>
      <c r="J63" s="300"/>
    </row>
    <row r="64" spans="1:10" s="207" customFormat="1" ht="57.6" customHeight="1">
      <c r="A64" s="300" t="s">
        <v>1255</v>
      </c>
      <c r="B64" s="300"/>
      <c r="C64" s="300"/>
      <c r="D64" s="300"/>
      <c r="E64" s="300"/>
      <c r="F64" s="300"/>
      <c r="G64" s="300"/>
      <c r="H64" s="300"/>
      <c r="I64" s="300"/>
      <c r="J64" s="300"/>
    </row>
    <row r="65" spans="1:10" s="207" customFormat="1" ht="57.6" customHeight="1">
      <c r="A65" s="300" t="s">
        <v>1256</v>
      </c>
      <c r="B65" s="300"/>
      <c r="C65" s="300"/>
      <c r="D65" s="300"/>
      <c r="E65" s="300"/>
      <c r="F65" s="300"/>
      <c r="G65" s="300"/>
      <c r="H65" s="300"/>
      <c r="I65" s="300"/>
      <c r="J65" s="300"/>
    </row>
    <row r="66" spans="1:10" s="207" customFormat="1" ht="57.6" customHeight="1">
      <c r="A66" s="300" t="s">
        <v>1257</v>
      </c>
      <c r="B66" s="300"/>
      <c r="C66" s="300"/>
      <c r="D66" s="300"/>
      <c r="E66" s="300"/>
      <c r="F66" s="300"/>
      <c r="G66" s="300"/>
      <c r="H66" s="300"/>
      <c r="I66" s="300"/>
      <c r="J66" s="300"/>
    </row>
    <row r="67" spans="1:10" s="207" customFormat="1" ht="75.900000000000006" customHeight="1">
      <c r="A67" s="300" t="s">
        <v>1258</v>
      </c>
      <c r="B67" s="300"/>
      <c r="C67" s="300"/>
      <c r="D67" s="300"/>
      <c r="E67" s="300"/>
      <c r="F67" s="300"/>
      <c r="G67" s="300"/>
      <c r="H67" s="300"/>
      <c r="I67" s="300"/>
      <c r="J67" s="300"/>
    </row>
    <row r="68" spans="1:10" s="207" customFormat="1" ht="57.6" customHeight="1">
      <c r="A68" s="300" t="s">
        <v>1259</v>
      </c>
      <c r="B68" s="300"/>
      <c r="C68" s="300"/>
      <c r="D68" s="300"/>
      <c r="E68" s="300"/>
      <c r="F68" s="300"/>
      <c r="G68" s="300"/>
      <c r="H68" s="300"/>
      <c r="I68" s="300"/>
      <c r="J68" s="300"/>
    </row>
    <row r="69" spans="1:10" s="207" customFormat="1" ht="57.6" customHeight="1">
      <c r="A69" s="300" t="s">
        <v>1260</v>
      </c>
      <c r="B69" s="300"/>
      <c r="C69" s="300"/>
      <c r="D69" s="300"/>
      <c r="E69" s="300"/>
      <c r="F69" s="300"/>
      <c r="G69" s="300"/>
      <c r="H69" s="300"/>
      <c r="I69" s="300"/>
      <c r="J69" s="300"/>
    </row>
    <row r="70" spans="1:10" s="207" customFormat="1" ht="57.6" customHeight="1">
      <c r="A70" s="300" t="s">
        <v>1261</v>
      </c>
      <c r="B70" s="300"/>
      <c r="C70" s="300"/>
      <c r="D70" s="300"/>
      <c r="E70" s="300"/>
      <c r="F70" s="300"/>
      <c r="G70" s="300"/>
      <c r="H70" s="300"/>
      <c r="I70" s="300"/>
      <c r="J70" s="300"/>
    </row>
    <row r="71" spans="1:10" s="207" customFormat="1" ht="57.6" customHeight="1">
      <c r="A71" s="300" t="s">
        <v>1262</v>
      </c>
      <c r="B71" s="300"/>
      <c r="C71" s="300"/>
      <c r="D71" s="300"/>
      <c r="E71" s="300"/>
      <c r="F71" s="300"/>
      <c r="G71" s="300"/>
      <c r="H71" s="300"/>
      <c r="I71" s="300"/>
      <c r="J71" s="300"/>
    </row>
    <row r="72" spans="1:10" s="207" customFormat="1" ht="57.6" customHeight="1">
      <c r="A72" s="300" t="s">
        <v>1263</v>
      </c>
      <c r="B72" s="300"/>
      <c r="C72" s="300"/>
      <c r="D72" s="300"/>
      <c r="E72" s="300"/>
      <c r="F72" s="300"/>
      <c r="G72" s="300"/>
      <c r="H72" s="300"/>
      <c r="I72" s="300"/>
      <c r="J72" s="300"/>
    </row>
    <row r="73" spans="1:10" s="207" customFormat="1" ht="57.6" customHeight="1">
      <c r="A73" s="300" t="s">
        <v>1264</v>
      </c>
      <c r="B73" s="300"/>
      <c r="C73" s="300"/>
      <c r="D73" s="300"/>
      <c r="E73" s="300"/>
      <c r="F73" s="300"/>
      <c r="G73" s="300"/>
      <c r="H73" s="300"/>
      <c r="I73" s="300"/>
      <c r="J73" s="300"/>
    </row>
    <row r="74" spans="1:10" s="207" customFormat="1" ht="57.6" customHeight="1">
      <c r="A74" s="305" t="s">
        <v>1265</v>
      </c>
      <c r="B74" s="305"/>
      <c r="C74" s="305"/>
      <c r="D74" s="305"/>
      <c r="E74" s="305"/>
      <c r="F74" s="305"/>
      <c r="G74" s="305"/>
      <c r="H74" s="305"/>
      <c r="I74" s="305"/>
      <c r="J74" s="305"/>
    </row>
    <row r="75" spans="1:10" s="207" customFormat="1" ht="57.6" customHeight="1">
      <c r="A75" s="305" t="s">
        <v>1266</v>
      </c>
      <c r="B75" s="305"/>
      <c r="C75" s="305"/>
      <c r="D75" s="305"/>
      <c r="E75" s="305"/>
      <c r="F75" s="305"/>
      <c r="G75" s="305"/>
      <c r="H75" s="305"/>
      <c r="I75" s="305"/>
      <c r="J75" s="305"/>
    </row>
    <row r="76" spans="1:10" s="207" customFormat="1" ht="57.6" customHeight="1">
      <c r="A76" s="300" t="s">
        <v>1267</v>
      </c>
      <c r="B76" s="300"/>
      <c r="C76" s="300"/>
      <c r="D76" s="300"/>
      <c r="E76" s="300"/>
      <c r="F76" s="300"/>
      <c r="G76" s="300"/>
      <c r="H76" s="300"/>
      <c r="I76" s="300"/>
      <c r="J76" s="300"/>
    </row>
    <row r="77" spans="1:10" s="207" customFormat="1" ht="57.6" customHeight="1">
      <c r="A77" s="300" t="s">
        <v>1268</v>
      </c>
      <c r="B77" s="300"/>
      <c r="C77" s="300"/>
      <c r="D77" s="300"/>
      <c r="E77" s="300"/>
      <c r="F77" s="300"/>
      <c r="G77" s="300"/>
      <c r="H77" s="300"/>
      <c r="I77" s="300"/>
      <c r="J77" s="300"/>
    </row>
    <row r="78" spans="1:10" s="207" customFormat="1" ht="57.6" customHeight="1">
      <c r="A78" s="300" t="s">
        <v>1269</v>
      </c>
      <c r="B78" s="300"/>
      <c r="C78" s="300"/>
      <c r="D78" s="300"/>
      <c r="E78" s="300"/>
      <c r="F78" s="300"/>
      <c r="G78" s="300"/>
      <c r="H78" s="300"/>
      <c r="I78" s="300"/>
      <c r="J78" s="300"/>
    </row>
    <row r="79" spans="1:10" s="207" customFormat="1" ht="57.6" customHeight="1">
      <c r="A79" s="300" t="s">
        <v>1270</v>
      </c>
      <c r="B79" s="300"/>
      <c r="C79" s="300"/>
      <c r="D79" s="300"/>
      <c r="E79" s="300"/>
      <c r="F79" s="300"/>
      <c r="G79" s="300"/>
      <c r="H79" s="300"/>
      <c r="I79" s="300"/>
      <c r="J79" s="300"/>
    </row>
    <row r="80" spans="1:10" s="207" customFormat="1" ht="57.6" customHeight="1">
      <c r="A80" s="300" t="s">
        <v>1271</v>
      </c>
      <c r="B80" s="300"/>
      <c r="C80" s="300"/>
      <c r="D80" s="300"/>
      <c r="E80" s="300"/>
      <c r="F80" s="300"/>
      <c r="G80" s="300"/>
      <c r="H80" s="300"/>
      <c r="I80" s="300"/>
      <c r="J80" s="300"/>
    </row>
    <row r="81" spans="1:10" s="207" customFormat="1" ht="57.6" customHeight="1">
      <c r="A81" s="306" t="s">
        <v>1272</v>
      </c>
      <c r="B81" s="306"/>
      <c r="C81" s="306"/>
      <c r="D81" s="306"/>
      <c r="E81" s="306"/>
      <c r="F81" s="306"/>
      <c r="G81" s="306"/>
      <c r="H81" s="306"/>
      <c r="I81" s="306"/>
      <c r="J81" s="306"/>
    </row>
    <row r="82" spans="1:10" s="207" customFormat="1" ht="69.900000000000006" customHeight="1">
      <c r="A82" s="306" t="s">
        <v>1273</v>
      </c>
      <c r="B82" s="306"/>
      <c r="C82" s="306"/>
      <c r="D82" s="306"/>
      <c r="E82" s="306"/>
      <c r="F82" s="306"/>
      <c r="G82" s="306"/>
      <c r="H82" s="306"/>
      <c r="I82" s="306"/>
      <c r="J82" s="306"/>
    </row>
    <row r="83" spans="1:10" s="207" customFormat="1" ht="57.6" customHeight="1">
      <c r="A83" s="300" t="s">
        <v>1274</v>
      </c>
      <c r="B83" s="300"/>
      <c r="C83" s="300"/>
      <c r="D83" s="300"/>
      <c r="E83" s="300"/>
      <c r="F83" s="300"/>
      <c r="G83" s="300"/>
      <c r="H83" s="300"/>
      <c r="I83" s="300"/>
      <c r="J83" s="300"/>
    </row>
    <row r="84" spans="1:10" s="207" customFormat="1" ht="57.6" customHeight="1">
      <c r="A84" s="300" t="s">
        <v>1275</v>
      </c>
      <c r="B84" s="300"/>
      <c r="C84" s="300"/>
      <c r="D84" s="300"/>
      <c r="E84" s="300"/>
      <c r="F84" s="300"/>
      <c r="G84" s="300"/>
      <c r="H84" s="300"/>
      <c r="I84" s="300"/>
      <c r="J84" s="300"/>
    </row>
    <row r="85" spans="1:10" s="207" customFormat="1" ht="57.6" customHeight="1">
      <c r="A85" s="306" t="s">
        <v>1276</v>
      </c>
      <c r="B85" s="306"/>
      <c r="C85" s="306"/>
      <c r="D85" s="306"/>
      <c r="E85" s="306"/>
      <c r="F85" s="306"/>
      <c r="G85" s="306"/>
      <c r="H85" s="306"/>
      <c r="I85" s="306"/>
      <c r="J85" s="306"/>
    </row>
    <row r="86" spans="1:10" s="207" customFormat="1" ht="57.6" customHeight="1">
      <c r="A86" s="300" t="s">
        <v>1277</v>
      </c>
      <c r="B86" s="300"/>
      <c r="C86" s="300"/>
      <c r="D86" s="300"/>
      <c r="E86" s="300"/>
      <c r="F86" s="300"/>
      <c r="G86" s="300"/>
      <c r="H86" s="300"/>
      <c r="I86" s="300"/>
      <c r="J86" s="300"/>
    </row>
    <row r="87" spans="1:10" s="207" customFormat="1" ht="57.6" customHeight="1">
      <c r="A87" s="300" t="s">
        <v>1278</v>
      </c>
      <c r="B87" s="300"/>
      <c r="C87" s="300"/>
      <c r="D87" s="300"/>
      <c r="E87" s="300"/>
      <c r="F87" s="300"/>
      <c r="G87" s="300"/>
      <c r="H87" s="300"/>
      <c r="I87" s="300"/>
      <c r="J87" s="300"/>
    </row>
    <row r="88" spans="1:10" s="207" customFormat="1" ht="57.6" customHeight="1">
      <c r="A88" s="300" t="s">
        <v>1279</v>
      </c>
      <c r="B88" s="300"/>
      <c r="C88" s="300"/>
      <c r="D88" s="300"/>
      <c r="E88" s="300"/>
      <c r="F88" s="300"/>
      <c r="G88" s="300"/>
      <c r="H88" s="300"/>
      <c r="I88" s="300"/>
      <c r="J88" s="300"/>
    </row>
    <row r="89" spans="1:10" s="207" customFormat="1" ht="57.6" customHeight="1">
      <c r="A89" s="300" t="s">
        <v>1280</v>
      </c>
      <c r="B89" s="300"/>
      <c r="C89" s="300"/>
      <c r="D89" s="300"/>
      <c r="E89" s="300"/>
      <c r="F89" s="300"/>
      <c r="G89" s="300"/>
      <c r="H89" s="300"/>
      <c r="I89" s="300"/>
      <c r="J89" s="300"/>
    </row>
    <row r="90" spans="1:10" s="207" customFormat="1" ht="57.6" customHeight="1">
      <c r="A90" s="300" t="s">
        <v>1281</v>
      </c>
      <c r="B90" s="300"/>
      <c r="C90" s="300"/>
      <c r="D90" s="300"/>
      <c r="E90" s="300"/>
      <c r="F90" s="300"/>
      <c r="G90" s="300"/>
      <c r="H90" s="300"/>
      <c r="I90" s="300"/>
      <c r="J90" s="300"/>
    </row>
    <row r="91" spans="1:10" s="207" customFormat="1" ht="57.6" customHeight="1">
      <c r="A91" s="300" t="s">
        <v>1282</v>
      </c>
      <c r="B91" s="300"/>
      <c r="C91" s="300"/>
      <c r="D91" s="300"/>
      <c r="E91" s="300"/>
      <c r="F91" s="300"/>
      <c r="G91" s="300"/>
      <c r="H91" s="300"/>
      <c r="I91" s="300"/>
      <c r="J91" s="300"/>
    </row>
    <row r="92" spans="1:10" s="207" customFormat="1" ht="57.6" customHeight="1">
      <c r="A92" s="300" t="s">
        <v>1283</v>
      </c>
      <c r="B92" s="300"/>
      <c r="C92" s="300"/>
      <c r="D92" s="300"/>
      <c r="E92" s="300"/>
      <c r="F92" s="300"/>
      <c r="G92" s="300"/>
      <c r="H92" s="300"/>
      <c r="I92" s="300"/>
      <c r="J92" s="300"/>
    </row>
    <row r="93" spans="1:10" s="207" customFormat="1" ht="90.9" customHeight="1">
      <c r="A93" s="300" t="s">
        <v>1284</v>
      </c>
      <c r="B93" s="300"/>
      <c r="C93" s="300"/>
      <c r="D93" s="300"/>
      <c r="E93" s="300"/>
      <c r="F93" s="300"/>
      <c r="G93" s="300"/>
      <c r="H93" s="300"/>
      <c r="I93" s="300"/>
      <c r="J93" s="300"/>
    </row>
    <row r="94" spans="1:10" s="207" customFormat="1" ht="57.6" customHeight="1">
      <c r="A94" s="300" t="s">
        <v>1285</v>
      </c>
      <c r="B94" s="300"/>
      <c r="C94" s="300"/>
      <c r="D94" s="300"/>
      <c r="E94" s="300"/>
      <c r="F94" s="300"/>
      <c r="G94" s="300"/>
      <c r="H94" s="300"/>
      <c r="I94" s="300"/>
      <c r="J94" s="300"/>
    </row>
    <row r="95" spans="1:10" s="207" customFormat="1" ht="57.6" customHeight="1">
      <c r="A95" s="300" t="s">
        <v>1286</v>
      </c>
      <c r="B95" s="300"/>
      <c r="C95" s="300"/>
      <c r="D95" s="300"/>
      <c r="E95" s="300"/>
      <c r="F95" s="300"/>
      <c r="G95" s="300"/>
      <c r="H95" s="300"/>
      <c r="I95" s="300"/>
      <c r="J95" s="300"/>
    </row>
    <row r="96" spans="1:10" s="207" customFormat="1" ht="57.6" customHeight="1">
      <c r="A96" s="300" t="s">
        <v>1287</v>
      </c>
      <c r="B96" s="300"/>
      <c r="C96" s="300"/>
      <c r="D96" s="300"/>
      <c r="E96" s="300"/>
      <c r="F96" s="300"/>
      <c r="G96" s="300"/>
      <c r="H96" s="300"/>
      <c r="I96" s="300"/>
      <c r="J96" s="300"/>
    </row>
    <row r="97" spans="1:10" s="207" customFormat="1" ht="57.6" customHeight="1">
      <c r="A97" s="300" t="s">
        <v>1288</v>
      </c>
      <c r="B97" s="300"/>
      <c r="C97" s="300"/>
      <c r="D97" s="300"/>
      <c r="E97" s="300"/>
      <c r="F97" s="300"/>
      <c r="G97" s="300"/>
      <c r="H97" s="300"/>
      <c r="I97" s="300"/>
      <c r="J97" s="300"/>
    </row>
    <row r="98" spans="1:10" s="207" customFormat="1" ht="57.6" customHeight="1">
      <c r="A98" s="302" t="s">
        <v>1289</v>
      </c>
      <c r="B98" s="302"/>
      <c r="C98" s="302"/>
      <c r="D98" s="302"/>
      <c r="E98" s="302"/>
      <c r="F98" s="302"/>
      <c r="G98" s="302"/>
      <c r="H98" s="302"/>
      <c r="I98" s="302"/>
      <c r="J98" s="302"/>
    </row>
    <row r="99" spans="1:10" s="207" customFormat="1" ht="57.6" customHeight="1">
      <c r="A99" s="302" t="s">
        <v>1290</v>
      </c>
      <c r="B99" s="302"/>
      <c r="C99" s="302"/>
      <c r="D99" s="302"/>
      <c r="E99" s="302"/>
      <c r="F99" s="302"/>
      <c r="G99" s="302"/>
      <c r="H99" s="302"/>
      <c r="I99" s="302"/>
      <c r="J99" s="302"/>
    </row>
    <row r="100" spans="1:10" s="207" customFormat="1" ht="57.6" customHeight="1">
      <c r="A100" s="302" t="s">
        <v>1291</v>
      </c>
      <c r="B100" s="302"/>
      <c r="C100" s="302"/>
      <c r="D100" s="302"/>
      <c r="E100" s="302"/>
      <c r="F100" s="302"/>
      <c r="G100" s="302"/>
      <c r="H100" s="302"/>
      <c r="I100" s="302"/>
      <c r="J100" s="302"/>
    </row>
    <row r="101" spans="1:10" s="207" customFormat="1" ht="57.6" customHeight="1">
      <c r="A101" s="300" t="s">
        <v>1292</v>
      </c>
      <c r="B101" s="300"/>
      <c r="C101" s="300"/>
      <c r="D101" s="300"/>
      <c r="E101" s="300"/>
      <c r="F101" s="300"/>
      <c r="G101" s="300"/>
      <c r="H101" s="300"/>
      <c r="I101" s="300"/>
      <c r="J101" s="300"/>
    </row>
    <row r="102" spans="1:10" s="207" customFormat="1" ht="57.6" customHeight="1">
      <c r="A102" s="300" t="s">
        <v>1293</v>
      </c>
      <c r="B102" s="300"/>
      <c r="C102" s="300"/>
      <c r="D102" s="300"/>
      <c r="E102" s="300"/>
      <c r="F102" s="300"/>
      <c r="G102" s="300"/>
      <c r="H102" s="300"/>
      <c r="I102" s="300"/>
      <c r="J102" s="300"/>
    </row>
    <row r="103" spans="1:10" s="207" customFormat="1" ht="57.6" customHeight="1">
      <c r="A103" s="305" t="s">
        <v>1294</v>
      </c>
      <c r="B103" s="305"/>
      <c r="C103" s="305"/>
      <c r="D103" s="305"/>
      <c r="E103" s="305"/>
      <c r="F103" s="305"/>
      <c r="G103" s="305"/>
      <c r="H103" s="305"/>
      <c r="I103" s="305"/>
      <c r="J103" s="305"/>
    </row>
    <row r="104" spans="1:10" s="207" customFormat="1" ht="57.6" customHeight="1">
      <c r="A104" s="305" t="s">
        <v>1295</v>
      </c>
      <c r="B104" s="305"/>
      <c r="C104" s="305"/>
      <c r="D104" s="305"/>
      <c r="E104" s="305"/>
      <c r="F104" s="305"/>
      <c r="G104" s="305"/>
      <c r="H104" s="305"/>
      <c r="I104" s="305"/>
      <c r="J104" s="305"/>
    </row>
    <row r="105" spans="1:10" s="207" customFormat="1" ht="57.6" customHeight="1">
      <c r="A105" s="300" t="s">
        <v>1296</v>
      </c>
      <c r="B105" s="300"/>
      <c r="C105" s="300"/>
      <c r="D105" s="300"/>
      <c r="E105" s="300"/>
      <c r="F105" s="300"/>
      <c r="G105" s="300"/>
      <c r="H105" s="300"/>
      <c r="I105" s="300"/>
      <c r="J105" s="300"/>
    </row>
    <row r="106" spans="1:10" s="207" customFormat="1" ht="57.6" customHeight="1">
      <c r="A106" s="300" t="s">
        <v>1297</v>
      </c>
      <c r="B106" s="300"/>
      <c r="C106" s="300"/>
      <c r="D106" s="300"/>
      <c r="E106" s="300"/>
      <c r="F106" s="300"/>
      <c r="G106" s="300"/>
      <c r="H106" s="300"/>
      <c r="I106" s="300"/>
      <c r="J106" s="300"/>
    </row>
    <row r="107" spans="1:10" s="207" customFormat="1" ht="57.6" customHeight="1">
      <c r="A107" s="300" t="s">
        <v>1298</v>
      </c>
      <c r="B107" s="300"/>
      <c r="C107" s="300"/>
      <c r="D107" s="300"/>
      <c r="E107" s="300"/>
      <c r="F107" s="300"/>
      <c r="G107" s="300"/>
      <c r="H107" s="300"/>
      <c r="I107" s="300"/>
      <c r="J107" s="300"/>
    </row>
    <row r="108" spans="1:10" s="207" customFormat="1" ht="57.6" customHeight="1">
      <c r="A108" s="300" t="s">
        <v>1299</v>
      </c>
      <c r="B108" s="300"/>
      <c r="C108" s="300"/>
      <c r="D108" s="300"/>
      <c r="E108" s="300"/>
      <c r="F108" s="300"/>
      <c r="G108" s="300"/>
      <c r="H108" s="300"/>
      <c r="I108" s="300"/>
      <c r="J108" s="300"/>
    </row>
    <row r="109" spans="1:10" s="207" customFormat="1" ht="90" customHeight="1">
      <c r="A109" s="300" t="s">
        <v>1300</v>
      </c>
      <c r="B109" s="300"/>
      <c r="C109" s="300"/>
      <c r="D109" s="300"/>
      <c r="E109" s="300"/>
      <c r="F109" s="300"/>
      <c r="G109" s="300"/>
      <c r="H109" s="300"/>
      <c r="I109" s="300"/>
      <c r="J109" s="300"/>
    </row>
    <row r="110" spans="1:10" s="207" customFormat="1" ht="57.6" customHeight="1">
      <c r="A110" s="300" t="s">
        <v>1301</v>
      </c>
      <c r="B110" s="300"/>
      <c r="C110" s="300"/>
      <c r="D110" s="300"/>
      <c r="E110" s="300"/>
      <c r="F110" s="300"/>
      <c r="G110" s="300"/>
      <c r="H110" s="300"/>
      <c r="I110" s="300"/>
      <c r="J110" s="300"/>
    </row>
    <row r="111" spans="1:10" s="207" customFormat="1" ht="57.6" customHeight="1">
      <c r="A111" s="300" t="s">
        <v>1302</v>
      </c>
      <c r="B111" s="300"/>
      <c r="C111" s="300"/>
      <c r="D111" s="300"/>
      <c r="E111" s="300"/>
      <c r="F111" s="300"/>
      <c r="G111" s="300"/>
      <c r="H111" s="300"/>
      <c r="I111" s="300"/>
      <c r="J111" s="300"/>
    </row>
    <row r="112" spans="1:10" s="207" customFormat="1" ht="57.6" customHeight="1">
      <c r="A112" s="300" t="s">
        <v>1303</v>
      </c>
      <c r="B112" s="300"/>
      <c r="C112" s="300"/>
      <c r="D112" s="300"/>
      <c r="E112" s="300"/>
      <c r="F112" s="300"/>
      <c r="G112" s="300"/>
      <c r="H112" s="300"/>
      <c r="I112" s="300"/>
      <c r="J112" s="300"/>
    </row>
    <row r="113" spans="1:10" s="207" customFormat="1" ht="57.6" customHeight="1">
      <c r="A113" s="300" t="s">
        <v>1304</v>
      </c>
      <c r="B113" s="300"/>
      <c r="C113" s="300"/>
      <c r="D113" s="300"/>
      <c r="E113" s="300"/>
      <c r="F113" s="300"/>
      <c r="G113" s="300"/>
      <c r="H113" s="300"/>
      <c r="I113" s="300"/>
      <c r="J113" s="300"/>
    </row>
    <row r="114" spans="1:10" s="207" customFormat="1" ht="57.6" customHeight="1">
      <c r="A114" s="300" t="s">
        <v>1305</v>
      </c>
      <c r="B114" s="300"/>
      <c r="C114" s="300"/>
      <c r="D114" s="300"/>
      <c r="E114" s="300"/>
      <c r="F114" s="300"/>
      <c r="G114" s="300"/>
      <c r="H114" s="300"/>
      <c r="I114" s="300"/>
      <c r="J114" s="300"/>
    </row>
    <row r="115" spans="1:10" s="207" customFormat="1" ht="57.6" customHeight="1">
      <c r="A115" s="300" t="s">
        <v>1306</v>
      </c>
      <c r="B115" s="300"/>
      <c r="C115" s="300"/>
      <c r="D115" s="300"/>
      <c r="E115" s="300"/>
      <c r="F115" s="300"/>
      <c r="G115" s="300"/>
      <c r="H115" s="300"/>
      <c r="I115" s="300"/>
      <c r="J115" s="300"/>
    </row>
    <row r="116" spans="1:10" s="207" customFormat="1" ht="57.6" customHeight="1">
      <c r="A116" s="300" t="s">
        <v>1307</v>
      </c>
      <c r="B116" s="300"/>
      <c r="C116" s="300"/>
      <c r="D116" s="300"/>
      <c r="E116" s="300"/>
      <c r="F116" s="300"/>
      <c r="G116" s="300"/>
      <c r="H116" s="300"/>
      <c r="I116" s="300"/>
      <c r="J116" s="300"/>
    </row>
    <row r="117" spans="1:10" s="207" customFormat="1" ht="57.6" customHeight="1">
      <c r="A117" s="300" t="s">
        <v>1308</v>
      </c>
      <c r="B117" s="300"/>
      <c r="C117" s="300"/>
      <c r="D117" s="300"/>
      <c r="E117" s="300"/>
      <c r="F117" s="300"/>
      <c r="G117" s="300"/>
      <c r="H117" s="300"/>
      <c r="I117" s="300"/>
      <c r="J117" s="300"/>
    </row>
    <row r="118" spans="1:10" s="207" customFormat="1" ht="57.6" customHeight="1">
      <c r="A118" s="300" t="s">
        <v>1309</v>
      </c>
      <c r="B118" s="300"/>
      <c r="C118" s="300"/>
      <c r="D118" s="300"/>
      <c r="E118" s="300"/>
      <c r="F118" s="300"/>
      <c r="G118" s="300"/>
      <c r="H118" s="300"/>
      <c r="I118" s="300"/>
      <c r="J118" s="300"/>
    </row>
    <row r="119" spans="1:10" s="207" customFormat="1" ht="77.099999999999994" customHeight="1">
      <c r="A119" s="300" t="s">
        <v>1310</v>
      </c>
      <c r="B119" s="300"/>
      <c r="C119" s="300"/>
      <c r="D119" s="300"/>
      <c r="E119" s="300"/>
      <c r="F119" s="300"/>
      <c r="G119" s="300"/>
      <c r="H119" s="300"/>
      <c r="I119" s="300"/>
      <c r="J119" s="300"/>
    </row>
    <row r="120" spans="1:10" s="207" customFormat="1" ht="57.6" customHeight="1">
      <c r="A120" s="300" t="s">
        <v>1311</v>
      </c>
      <c r="B120" s="300"/>
      <c r="C120" s="300"/>
      <c r="D120" s="300"/>
      <c r="E120" s="300"/>
      <c r="F120" s="300"/>
      <c r="G120" s="300"/>
      <c r="H120" s="300"/>
      <c r="I120" s="300"/>
      <c r="J120" s="300"/>
    </row>
    <row r="121" spans="1:10" s="207" customFormat="1" ht="57.6" customHeight="1">
      <c r="A121" s="300" t="s">
        <v>1312</v>
      </c>
      <c r="B121" s="300"/>
      <c r="C121" s="300"/>
      <c r="D121" s="300"/>
      <c r="E121" s="300"/>
      <c r="F121" s="300"/>
      <c r="G121" s="300"/>
      <c r="H121" s="300"/>
      <c r="I121" s="300"/>
      <c r="J121" s="300"/>
    </row>
    <row r="122" spans="1:10" s="207" customFormat="1" ht="57.6" customHeight="1">
      <c r="A122" s="300" t="s">
        <v>1313</v>
      </c>
      <c r="B122" s="300"/>
      <c r="C122" s="300"/>
      <c r="D122" s="300"/>
      <c r="E122" s="300"/>
      <c r="F122" s="300"/>
      <c r="G122" s="300"/>
      <c r="H122" s="300"/>
      <c r="I122" s="300"/>
      <c r="J122" s="300"/>
    </row>
    <row r="123" spans="1:10" s="207" customFormat="1" ht="57.6" customHeight="1">
      <c r="A123" s="300" t="s">
        <v>1314</v>
      </c>
      <c r="B123" s="300"/>
      <c r="C123" s="300"/>
      <c r="D123" s="300"/>
      <c r="E123" s="300"/>
      <c r="F123" s="300"/>
      <c r="G123" s="300"/>
      <c r="H123" s="300"/>
      <c r="I123" s="300"/>
      <c r="J123" s="300"/>
    </row>
    <row r="124" spans="1:10" s="207" customFormat="1" ht="57.6" customHeight="1">
      <c r="A124" s="300" t="s">
        <v>1315</v>
      </c>
      <c r="B124" s="300"/>
      <c r="C124" s="300"/>
      <c r="D124" s="300"/>
      <c r="E124" s="300"/>
      <c r="F124" s="300"/>
      <c r="G124" s="300"/>
      <c r="H124" s="300"/>
      <c r="I124" s="300"/>
      <c r="J124" s="300"/>
    </row>
    <row r="125" spans="1:10" s="207" customFormat="1" ht="57.6" customHeight="1">
      <c r="A125" s="300" t="s">
        <v>1316</v>
      </c>
      <c r="B125" s="300"/>
      <c r="C125" s="300"/>
      <c r="D125" s="300"/>
      <c r="E125" s="300"/>
      <c r="F125" s="300"/>
      <c r="G125" s="300"/>
      <c r="H125" s="300"/>
      <c r="I125" s="300"/>
      <c r="J125" s="300"/>
    </row>
    <row r="126" spans="1:10" s="207" customFormat="1" ht="57.6" customHeight="1">
      <c r="A126" s="300" t="s">
        <v>1317</v>
      </c>
      <c r="B126" s="300"/>
      <c r="C126" s="300"/>
      <c r="D126" s="300"/>
      <c r="E126" s="300"/>
      <c r="F126" s="300"/>
      <c r="G126" s="300"/>
      <c r="H126" s="300"/>
      <c r="I126" s="300"/>
      <c r="J126" s="300"/>
    </row>
    <row r="127" spans="1:10" s="207" customFormat="1" ht="57.6" customHeight="1">
      <c r="A127" s="300" t="s">
        <v>1318</v>
      </c>
      <c r="B127" s="300"/>
      <c r="C127" s="300"/>
      <c r="D127" s="300"/>
      <c r="E127" s="300"/>
      <c r="F127" s="300"/>
      <c r="G127" s="300"/>
      <c r="H127" s="300"/>
      <c r="I127" s="300"/>
      <c r="J127" s="300"/>
    </row>
    <row r="128" spans="1:10" s="207" customFormat="1" ht="57.6" customHeight="1">
      <c r="A128" s="300" t="s">
        <v>1319</v>
      </c>
      <c r="B128" s="300"/>
      <c r="C128" s="300"/>
      <c r="D128" s="300"/>
      <c r="E128" s="300"/>
      <c r="F128" s="300"/>
      <c r="G128" s="300"/>
      <c r="H128" s="300"/>
      <c r="I128" s="300"/>
      <c r="J128" s="300"/>
    </row>
    <row r="129" spans="1:10" s="207" customFormat="1" ht="57.6" customHeight="1">
      <c r="A129" s="300" t="s">
        <v>1320</v>
      </c>
      <c r="B129" s="300"/>
      <c r="C129" s="300"/>
      <c r="D129" s="300"/>
      <c r="E129" s="300"/>
      <c r="F129" s="300"/>
      <c r="G129" s="300"/>
      <c r="H129" s="300"/>
      <c r="I129" s="300"/>
      <c r="J129" s="300"/>
    </row>
    <row r="130" spans="1:10" s="207" customFormat="1" ht="57.6" customHeight="1">
      <c r="A130" s="300" t="s">
        <v>1321</v>
      </c>
      <c r="B130" s="300"/>
      <c r="C130" s="300"/>
      <c r="D130" s="300"/>
      <c r="E130" s="300"/>
      <c r="F130" s="300"/>
      <c r="G130" s="300"/>
      <c r="H130" s="300"/>
      <c r="I130" s="300"/>
      <c r="J130" s="300"/>
    </row>
    <row r="131" spans="1:10" s="207" customFormat="1" ht="57.6" customHeight="1">
      <c r="A131" s="300" t="s">
        <v>1322</v>
      </c>
      <c r="B131" s="300"/>
      <c r="C131" s="300"/>
      <c r="D131" s="300"/>
      <c r="E131" s="300"/>
      <c r="F131" s="300"/>
      <c r="G131" s="300"/>
      <c r="H131" s="300"/>
      <c r="I131" s="300"/>
      <c r="J131" s="300"/>
    </row>
    <row r="132" spans="1:10" s="207" customFormat="1" ht="57.6" customHeight="1">
      <c r="A132" s="300" t="s">
        <v>1323</v>
      </c>
      <c r="B132" s="300"/>
      <c r="C132" s="300"/>
      <c r="D132" s="300"/>
      <c r="E132" s="300"/>
      <c r="F132" s="300"/>
      <c r="G132" s="300"/>
      <c r="H132" s="300"/>
      <c r="I132" s="300"/>
      <c r="J132" s="300"/>
    </row>
    <row r="133" spans="1:10" s="207" customFormat="1" ht="57.6" customHeight="1">
      <c r="A133" s="300" t="s">
        <v>1324</v>
      </c>
      <c r="B133" s="300"/>
      <c r="C133" s="300"/>
      <c r="D133" s="300"/>
      <c r="E133" s="300"/>
      <c r="F133" s="300"/>
      <c r="G133" s="300"/>
      <c r="H133" s="300"/>
      <c r="I133" s="300"/>
      <c r="J133" s="300"/>
    </row>
    <row r="134" spans="1:10" s="207" customFormat="1" ht="57.6" customHeight="1">
      <c r="A134" s="300" t="s">
        <v>1325</v>
      </c>
      <c r="B134" s="300"/>
      <c r="C134" s="300"/>
      <c r="D134" s="300"/>
      <c r="E134" s="300"/>
      <c r="F134" s="300"/>
      <c r="G134" s="300"/>
      <c r="H134" s="300"/>
      <c r="I134" s="300"/>
      <c r="J134" s="300"/>
    </row>
    <row r="135" spans="1:10" s="207" customFormat="1" ht="57.6" customHeight="1">
      <c r="A135" s="305" t="s">
        <v>1326</v>
      </c>
      <c r="B135" s="305"/>
      <c r="C135" s="305"/>
      <c r="D135" s="305"/>
      <c r="E135" s="305"/>
      <c r="F135" s="305"/>
      <c r="G135" s="305"/>
      <c r="H135" s="305"/>
      <c r="I135" s="305"/>
      <c r="J135" s="305"/>
    </row>
    <row r="136" spans="1:10" s="207" customFormat="1" ht="57.6" customHeight="1">
      <c r="A136" s="305" t="s">
        <v>1327</v>
      </c>
      <c r="B136" s="305"/>
      <c r="C136" s="305"/>
      <c r="D136" s="305"/>
      <c r="E136" s="305"/>
      <c r="F136" s="305"/>
      <c r="G136" s="305"/>
      <c r="H136" s="305"/>
      <c r="I136" s="305"/>
      <c r="J136" s="305"/>
    </row>
    <row r="137" spans="1:10" s="207" customFormat="1" ht="57.6" customHeight="1">
      <c r="A137" s="305" t="s">
        <v>1328</v>
      </c>
      <c r="B137" s="305"/>
      <c r="C137" s="305"/>
      <c r="D137" s="305"/>
      <c r="E137" s="305"/>
      <c r="F137" s="305"/>
      <c r="G137" s="305"/>
      <c r="H137" s="305"/>
      <c r="I137" s="305"/>
      <c r="J137" s="305"/>
    </row>
    <row r="138" spans="1:10" s="207" customFormat="1" ht="57.6" customHeight="1">
      <c r="A138" s="305" t="s">
        <v>1329</v>
      </c>
      <c r="B138" s="305"/>
      <c r="C138" s="305"/>
      <c r="D138" s="305"/>
      <c r="E138" s="305"/>
      <c r="F138" s="305"/>
      <c r="G138" s="305"/>
      <c r="H138" s="305"/>
      <c r="I138" s="305"/>
      <c r="J138" s="305"/>
    </row>
    <row r="139" spans="1:10" s="207" customFormat="1" ht="36" customHeight="1">
      <c r="A139" s="204"/>
      <c r="B139" s="204"/>
      <c r="C139" s="204"/>
      <c r="D139" s="204"/>
      <c r="E139" s="204"/>
      <c r="F139" s="204"/>
      <c r="G139" s="204"/>
      <c r="H139" s="204"/>
      <c r="I139" s="204"/>
      <c r="J139" s="204"/>
    </row>
    <row r="140" spans="1:10" s="207" customFormat="1" ht="36" customHeight="1">
      <c r="A140" s="205"/>
      <c r="B140" s="205"/>
      <c r="C140" s="205"/>
      <c r="D140" s="205"/>
      <c r="E140" s="205"/>
      <c r="F140" s="205"/>
      <c r="G140" s="205"/>
      <c r="H140" s="205"/>
      <c r="I140" s="205"/>
      <c r="J140" s="205"/>
    </row>
    <row r="141" spans="1:10" s="207" customFormat="1" ht="36" customHeight="1"/>
    <row r="142" spans="1:10" s="208" customFormat="1" ht="36" customHeight="1">
      <c r="A142" s="303" t="s">
        <v>1330</v>
      </c>
      <c r="B142" s="303"/>
      <c r="C142" s="303"/>
      <c r="D142" s="303"/>
      <c r="E142" s="303"/>
      <c r="F142" s="303"/>
      <c r="G142" s="303"/>
      <c r="H142" s="303"/>
      <c r="I142" s="303"/>
      <c r="J142" s="303"/>
    </row>
    <row r="143" spans="1:10" s="207" customFormat="1" ht="36" customHeight="1">
      <c r="A143" s="304"/>
      <c r="B143" s="304"/>
      <c r="C143" s="304"/>
      <c r="D143" s="304"/>
      <c r="E143" s="304"/>
      <c r="F143" s="304"/>
      <c r="G143" s="304"/>
      <c r="H143" s="304"/>
      <c r="I143" s="304"/>
      <c r="J143" s="304"/>
    </row>
    <row r="144" spans="1:10" s="207" customFormat="1" ht="66.900000000000006" customHeight="1">
      <c r="A144" s="300" t="s">
        <v>1331</v>
      </c>
      <c r="B144" s="300"/>
      <c r="C144" s="300"/>
      <c r="D144" s="300"/>
      <c r="E144" s="300"/>
      <c r="F144" s="300"/>
      <c r="G144" s="300"/>
      <c r="H144" s="300"/>
      <c r="I144" s="300"/>
      <c r="J144" s="300"/>
    </row>
    <row r="145" spans="1:10" s="207" customFormat="1" ht="47.1" customHeight="1">
      <c r="A145" s="300" t="s">
        <v>1332</v>
      </c>
      <c r="B145" s="300"/>
      <c r="C145" s="300"/>
      <c r="D145" s="300"/>
      <c r="E145" s="300"/>
      <c r="F145" s="300"/>
      <c r="G145" s="300"/>
      <c r="H145" s="300"/>
      <c r="I145" s="300"/>
      <c r="J145" s="300"/>
    </row>
    <row r="146" spans="1:10" s="207" customFormat="1" ht="60" customHeight="1">
      <c r="A146" s="300" t="s">
        <v>1333</v>
      </c>
      <c r="B146" s="300"/>
      <c r="C146" s="300"/>
      <c r="D146" s="300"/>
      <c r="E146" s="300"/>
      <c r="F146" s="300"/>
      <c r="G146" s="300"/>
      <c r="H146" s="300"/>
      <c r="I146" s="300"/>
      <c r="J146" s="300"/>
    </row>
    <row r="147" spans="1:10" s="207" customFormat="1" ht="36" customHeight="1">
      <c r="A147" s="300" t="s">
        <v>1334</v>
      </c>
      <c r="B147" s="300"/>
      <c r="C147" s="300"/>
      <c r="D147" s="300"/>
      <c r="E147" s="300"/>
      <c r="F147" s="300"/>
      <c r="G147" s="300"/>
      <c r="H147" s="300"/>
      <c r="I147" s="300"/>
      <c r="J147" s="300"/>
    </row>
    <row r="148" spans="1:10" s="207" customFormat="1" ht="36" customHeight="1">
      <c r="A148" s="300" t="s">
        <v>1335</v>
      </c>
      <c r="B148" s="300"/>
      <c r="C148" s="300"/>
      <c r="D148" s="300"/>
      <c r="E148" s="300"/>
      <c r="F148" s="300"/>
      <c r="G148" s="300"/>
      <c r="H148" s="300"/>
      <c r="I148" s="300"/>
      <c r="J148" s="300"/>
    </row>
    <row r="149" spans="1:10" s="207" customFormat="1" ht="60" customHeight="1">
      <c r="A149" s="300" t="s">
        <v>1336</v>
      </c>
      <c r="B149" s="300"/>
      <c r="C149" s="300"/>
      <c r="D149" s="300"/>
      <c r="E149" s="300"/>
      <c r="F149" s="300"/>
      <c r="G149" s="300"/>
      <c r="H149" s="300"/>
      <c r="I149" s="300"/>
      <c r="J149" s="300"/>
    </row>
    <row r="150" spans="1:10" s="207" customFormat="1" ht="36" customHeight="1">
      <c r="A150" s="300" t="s">
        <v>1337</v>
      </c>
      <c r="B150" s="300"/>
      <c r="C150" s="300"/>
      <c r="D150" s="300"/>
      <c r="E150" s="300"/>
      <c r="F150" s="300"/>
      <c r="G150" s="300"/>
      <c r="H150" s="300"/>
      <c r="I150" s="300"/>
      <c r="J150" s="300"/>
    </row>
    <row r="151" spans="1:10" s="207" customFormat="1" ht="36" customHeight="1">
      <c r="A151" s="300" t="s">
        <v>1338</v>
      </c>
      <c r="B151" s="300"/>
      <c r="C151" s="300"/>
      <c r="D151" s="300"/>
      <c r="E151" s="300"/>
      <c r="F151" s="300"/>
      <c r="G151" s="300"/>
      <c r="H151" s="300"/>
      <c r="I151" s="300"/>
      <c r="J151" s="300"/>
    </row>
    <row r="152" spans="1:10" s="207" customFormat="1" ht="62.1" customHeight="1">
      <c r="A152" s="300" t="s">
        <v>1339</v>
      </c>
      <c r="B152" s="300"/>
      <c r="C152" s="300"/>
      <c r="D152" s="300"/>
      <c r="E152" s="300"/>
      <c r="F152" s="300"/>
      <c r="G152" s="300"/>
      <c r="H152" s="300"/>
      <c r="I152" s="300"/>
      <c r="J152" s="300"/>
    </row>
    <row r="153" spans="1:10" s="207" customFormat="1" ht="18.899999999999999" customHeight="1">
      <c r="A153" s="302" t="s">
        <v>1340</v>
      </c>
      <c r="B153" s="302"/>
      <c r="C153" s="302"/>
      <c r="D153" s="302"/>
      <c r="E153" s="302"/>
      <c r="F153" s="302"/>
      <c r="G153" s="302"/>
      <c r="H153" s="302"/>
      <c r="I153" s="302"/>
      <c r="J153" s="302"/>
    </row>
    <row r="154" spans="1:10" s="207" customFormat="1" ht="15.6">
      <c r="A154" s="301" t="s">
        <v>1341</v>
      </c>
      <c r="B154" s="301"/>
      <c r="C154" s="301"/>
      <c r="D154" s="301"/>
      <c r="E154" s="301"/>
      <c r="F154" s="301"/>
      <c r="G154" s="301"/>
      <c r="H154" s="301"/>
      <c r="I154" s="301"/>
      <c r="J154" s="301"/>
    </row>
    <row r="155" spans="1:10" s="207" customFormat="1" ht="15.6">
      <c r="A155" s="301" t="s">
        <v>1342</v>
      </c>
      <c r="B155" s="301"/>
      <c r="C155" s="301"/>
      <c r="D155" s="301"/>
      <c r="E155" s="301"/>
      <c r="F155" s="301"/>
      <c r="G155" s="301"/>
      <c r="H155" s="301"/>
      <c r="I155" s="301"/>
      <c r="J155" s="301"/>
    </row>
    <row r="156" spans="1:10" s="207" customFormat="1" ht="15.6">
      <c r="A156" s="301" t="s">
        <v>1343</v>
      </c>
      <c r="B156" s="301"/>
      <c r="C156" s="301"/>
      <c r="D156" s="301"/>
      <c r="E156" s="301"/>
      <c r="F156" s="301"/>
      <c r="G156" s="301"/>
      <c r="H156" s="301"/>
      <c r="I156" s="301"/>
      <c r="J156" s="301"/>
    </row>
    <row r="157" spans="1:10" s="207" customFormat="1" ht="15.6">
      <c r="A157" s="301" t="s">
        <v>1344</v>
      </c>
      <c r="B157" s="301"/>
      <c r="C157" s="301"/>
      <c r="D157" s="301"/>
      <c r="E157" s="301"/>
      <c r="F157" s="301"/>
      <c r="G157" s="301"/>
      <c r="H157" s="301"/>
      <c r="I157" s="301"/>
      <c r="J157" s="301"/>
    </row>
    <row r="158" spans="1:10" s="207" customFormat="1" ht="15.6">
      <c r="A158" s="301" t="s">
        <v>1345</v>
      </c>
      <c r="B158" s="301"/>
      <c r="C158" s="301"/>
      <c r="D158" s="301"/>
      <c r="E158" s="301"/>
      <c r="F158" s="301"/>
      <c r="G158" s="301"/>
      <c r="H158" s="301"/>
      <c r="I158" s="301"/>
      <c r="J158" s="301"/>
    </row>
    <row r="159" spans="1:10" s="207" customFormat="1" ht="15.6">
      <c r="A159" s="301" t="s">
        <v>1346</v>
      </c>
      <c r="B159" s="301"/>
      <c r="C159" s="301"/>
      <c r="D159" s="301"/>
      <c r="E159" s="301"/>
      <c r="F159" s="301"/>
      <c r="G159" s="301"/>
      <c r="H159" s="301"/>
      <c r="I159" s="301"/>
      <c r="J159" s="301"/>
    </row>
    <row r="160" spans="1:10" s="207" customFormat="1" ht="15.6">
      <c r="A160" s="301" t="s">
        <v>1347</v>
      </c>
      <c r="B160" s="301"/>
      <c r="C160" s="301"/>
      <c r="D160" s="301"/>
      <c r="E160" s="301"/>
      <c r="F160" s="301"/>
      <c r="G160" s="301"/>
      <c r="H160" s="301"/>
      <c r="I160" s="301"/>
      <c r="J160" s="301"/>
    </row>
    <row r="161" spans="1:10" s="207" customFormat="1" ht="15.6">
      <c r="A161" s="301" t="s">
        <v>1348</v>
      </c>
      <c r="B161" s="301"/>
      <c r="C161" s="301"/>
      <c r="D161" s="301"/>
      <c r="E161" s="301"/>
      <c r="F161" s="301"/>
      <c r="G161" s="301"/>
      <c r="H161" s="301"/>
      <c r="I161" s="301"/>
      <c r="J161" s="301"/>
    </row>
    <row r="162" spans="1:10" s="207" customFormat="1" ht="15.6">
      <c r="A162" s="301" t="s">
        <v>1349</v>
      </c>
      <c r="B162" s="301"/>
      <c r="C162" s="301"/>
      <c r="D162" s="301"/>
      <c r="E162" s="301"/>
      <c r="F162" s="301"/>
      <c r="G162" s="301"/>
      <c r="H162" s="301"/>
      <c r="I162" s="301"/>
      <c r="J162" s="301"/>
    </row>
    <row r="163" spans="1:10" s="207" customFormat="1" ht="36" customHeight="1">
      <c r="A163" s="205"/>
    </row>
    <row r="164" spans="1:10" s="207" customFormat="1" ht="42.9" customHeight="1">
      <c r="A164" s="300" t="s">
        <v>1350</v>
      </c>
      <c r="B164" s="300"/>
      <c r="C164" s="300"/>
      <c r="D164" s="300"/>
      <c r="E164" s="300"/>
      <c r="F164" s="300"/>
      <c r="G164" s="300"/>
      <c r="H164" s="300"/>
      <c r="I164" s="300"/>
      <c r="J164" s="300"/>
    </row>
    <row r="165" spans="1:10" s="207" customFormat="1" ht="41.1" customHeight="1">
      <c r="A165" s="300" t="s">
        <v>1351</v>
      </c>
      <c r="B165" s="300"/>
      <c r="C165" s="300"/>
      <c r="D165" s="300"/>
      <c r="E165" s="300"/>
      <c r="F165" s="300"/>
      <c r="G165" s="300"/>
      <c r="H165" s="300"/>
      <c r="I165" s="300"/>
      <c r="J165" s="300"/>
    </row>
    <row r="166" spans="1:10" s="207" customFormat="1" ht="36" customHeight="1">
      <c r="A166" s="205"/>
    </row>
    <row r="167" spans="1:10" s="207" customFormat="1" ht="36" customHeight="1"/>
    <row r="168" spans="1:10" s="207"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85" zoomScaleNormal="85" workbookViewId="0">
      <selection activeCell="B21" sqref="B21"/>
    </sheetView>
  </sheetViews>
  <sheetFormatPr defaultColWidth="10.8984375" defaultRowHeight="15.6"/>
  <cols>
    <col min="1" max="1" width="10.8984375" style="4"/>
    <col min="2" max="2" width="37.59765625" style="4" bestFit="1" customWidth="1"/>
    <col min="3" max="10" width="10.8984375" style="4"/>
    <col min="11" max="11" width="19.3984375" style="4" customWidth="1"/>
    <col min="12" max="12" width="10.8984375" style="4"/>
    <col min="13" max="13" width="38.09765625" style="4" bestFit="1" customWidth="1"/>
    <col min="14" max="14" width="10.8984375" style="4"/>
    <col min="15" max="15" width="49.5" style="4" customWidth="1"/>
    <col min="16" max="16" width="10.8984375" style="4"/>
    <col min="17" max="17" width="43.59765625" style="4" bestFit="1" customWidth="1"/>
    <col min="18" max="18" width="10.8984375" style="4"/>
    <col min="19" max="19" width="33" style="4" customWidth="1"/>
    <col min="20" max="20" width="10.8984375" style="4"/>
    <col min="21" max="21" width="27.09765625" style="4" customWidth="1"/>
    <col min="22" max="22" width="10.8984375" style="4"/>
    <col min="23" max="23" width="30" style="4" bestFit="1" customWidth="1"/>
    <col min="24" max="24" width="10.8984375" style="4"/>
    <col min="25" max="25" width="31" style="4" bestFit="1" customWidth="1"/>
    <col min="26" max="26" width="31.5" style="4" bestFit="1" customWidth="1"/>
    <col min="27" max="27" width="10.8984375" style="4"/>
    <col min="28" max="28" width="23.3984375" style="4" bestFit="1" customWidth="1"/>
    <col min="29" max="29" width="38.5" style="4" bestFit="1" customWidth="1"/>
    <col min="30" max="30" width="10.8984375" style="4"/>
    <col min="31" max="31" width="29.59765625" style="4" bestFit="1" customWidth="1"/>
    <col min="32" max="34" width="10.8984375" style="4"/>
    <col min="35" max="35" width="56.3984375" style="4" bestFit="1" customWidth="1"/>
    <col min="36" max="36" width="10.8984375" style="4"/>
    <col min="37" max="37" width="31.3984375" style="4" bestFit="1" customWidth="1"/>
    <col min="38" max="38" width="10.8984375" style="4"/>
    <col min="39" max="39" width="31.3984375" style="4" bestFit="1" customWidth="1"/>
    <col min="40" max="40" width="10.8984375" style="4"/>
    <col min="41" max="41" width="43.3984375" style="4" bestFit="1" customWidth="1"/>
    <col min="42" max="42" width="10.8984375" style="4"/>
    <col min="43" max="43" width="58.59765625" style="4" bestFit="1" customWidth="1"/>
    <col min="44" max="44" width="13.09765625" style="4" bestFit="1" customWidth="1"/>
    <col min="45" max="45" width="27.5" style="4" customWidth="1"/>
    <col min="46" max="46" width="14.8984375" style="4" bestFit="1" customWidth="1"/>
    <col min="47" max="47" width="20.3984375" style="4" bestFit="1" customWidth="1"/>
    <col min="48" max="16384" width="10.8984375" style="4"/>
  </cols>
  <sheetData>
    <row r="1" spans="1:47" s="31" customFormat="1">
      <c r="A1" s="31" t="s">
        <v>361</v>
      </c>
      <c r="E1" s="31" t="s">
        <v>362</v>
      </c>
      <c r="H1" s="31" t="s">
        <v>363</v>
      </c>
      <c r="J1" s="31" t="s">
        <v>364</v>
      </c>
      <c r="L1" s="31" t="s">
        <v>365</v>
      </c>
      <c r="O1" s="31" t="s">
        <v>366</v>
      </c>
      <c r="S1" s="31" t="s">
        <v>367</v>
      </c>
      <c r="W1" s="31" t="s">
        <v>368</v>
      </c>
      <c r="Z1" s="31" t="s">
        <v>369</v>
      </c>
      <c r="AC1" s="31" t="s">
        <v>370</v>
      </c>
      <c r="AF1" s="31" t="s">
        <v>4</v>
      </c>
      <c r="AH1" s="31" t="s">
        <v>371</v>
      </c>
      <c r="AJ1" s="31" t="s">
        <v>372</v>
      </c>
      <c r="AL1" s="31" t="s">
        <v>373</v>
      </c>
      <c r="AN1" s="31" t="s">
        <v>374</v>
      </c>
      <c r="AP1" s="31" t="s">
        <v>375</v>
      </c>
      <c r="AR1" s="31" t="s">
        <v>376</v>
      </c>
      <c r="AT1" s="31" t="s">
        <v>377</v>
      </c>
    </row>
    <row r="2" spans="1:47">
      <c r="A2" s="26" t="b">
        <v>0</v>
      </c>
      <c r="B2" s="23" t="str">
        <f>IF(A2= TRUE, "Certificate|", "")</f>
        <v/>
      </c>
      <c r="E2" s="3" t="b">
        <v>1</v>
      </c>
      <c r="F2" s="3" t="str">
        <f>IF(E2= TRUE, "SAT|", "")</f>
        <v>SAT|</v>
      </c>
      <c r="H2" s="3" t="b">
        <v>1</v>
      </c>
      <c r="I2" s="3" t="str">
        <f>IF(H2= TRUE, "Fall|", "")</f>
        <v>Fall|</v>
      </c>
      <c r="J2" s="3" t="b">
        <v>1</v>
      </c>
      <c r="K2" s="3" t="str">
        <f>IF(J2= TRUE, "Rolling Admission", "")</f>
        <v>Rolling Admission</v>
      </c>
      <c r="L2" s="47" t="b">
        <v>1</v>
      </c>
      <c r="M2" s="3" t="str">
        <f>IF(L2= TRUE, "American Council on Education (ACE)|", "")</f>
        <v>American Council on Education (ACE)|</v>
      </c>
      <c r="O2" s="39" t="s">
        <v>378</v>
      </c>
      <c r="P2" s="3" t="b">
        <v>1</v>
      </c>
      <c r="Q2" s="3" t="str">
        <f>IF(P2= TRUE, "Accelerated program|", "")</f>
        <v>Accelerated program|</v>
      </c>
      <c r="S2" s="39" t="s">
        <v>379</v>
      </c>
      <c r="T2" s="3" t="b">
        <v>0</v>
      </c>
      <c r="U2" s="3" t="str">
        <f>IF(T2= TRUE, "Arts/fine arts|", "")</f>
        <v/>
      </c>
      <c r="W2" s="4" t="s">
        <v>380</v>
      </c>
      <c r="X2" s="4" t="b">
        <v>0</v>
      </c>
      <c r="Y2" s="4" t="str">
        <f>IF(X2= TRUE, "Campus Ministries|", "")</f>
        <v/>
      </c>
      <c r="Z2" s="4" t="s">
        <v>381</v>
      </c>
      <c r="AA2" s="4" t="b">
        <v>0</v>
      </c>
      <c r="AB2" s="4" t="str">
        <f>IF(AA2= TRUE, "On Campus|", "")</f>
        <v/>
      </c>
      <c r="AC2" s="4" t="s">
        <v>382</v>
      </c>
      <c r="AD2" s="4" t="b">
        <v>0</v>
      </c>
      <c r="AE2" s="4" t="str">
        <f>IF(AD2= TRUE, "Apartments for married students|", "")</f>
        <v/>
      </c>
      <c r="AF2" s="4" t="b">
        <v>1</v>
      </c>
      <c r="AG2" s="4" t="str">
        <f>IF(AF2, "2023-2024 academic costs not currently available", "")</f>
        <v>2023-2024 academic costs not currently available</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1</v>
      </c>
      <c r="AU2" s="4" t="str">
        <f>IF(AT2= TRUE, "Academics| ", "")</f>
        <v xml:space="preserve">Academics| </v>
      </c>
    </row>
    <row r="3" spans="1:47" ht="46.8">
      <c r="A3" s="26" t="b">
        <v>0</v>
      </c>
      <c r="B3" s="23" t="str">
        <f>IF(A3= TRUE, "Diploma|", "")</f>
        <v/>
      </c>
      <c r="E3" s="3" t="b">
        <v>1</v>
      </c>
      <c r="F3" s="3" t="str">
        <f>IF(E3= TRUE, "ACT|", "")</f>
        <v>ACT|</v>
      </c>
      <c r="H3" s="3" t="b">
        <v>0</v>
      </c>
      <c r="I3" s="3" t="str">
        <f>IF(H3= TRUE, "Winter|", "")</f>
        <v/>
      </c>
      <c r="J3" s="3" t="b">
        <v>0</v>
      </c>
      <c r="K3" s="3" t="str">
        <f>IF(J3= TRUE, "Rolling Admission", "")</f>
        <v/>
      </c>
      <c r="L3" s="47" t="b">
        <v>1</v>
      </c>
      <c r="M3" s="3" t="str">
        <f>IF(L3= TRUE, "College Level Examination Program (CLEP)|", "")</f>
        <v>College Level Examination Program (CLEP)|</v>
      </c>
      <c r="O3" s="39" t="s">
        <v>383</v>
      </c>
      <c r="P3" s="3" t="b">
        <v>1</v>
      </c>
      <c r="Q3" s="39" t="str">
        <f>IF(P3= TRUE, "Comprehensive transition and postsecondary program for students with intellectual disabilities|", "")</f>
        <v>Comprehensive transition and postsecondary program for students with intellectual disabilities|</v>
      </c>
      <c r="S3" s="39" t="s">
        <v>384</v>
      </c>
      <c r="T3" s="3" t="b">
        <v>1</v>
      </c>
      <c r="U3" s="3" t="str">
        <f>IF(T3= TRUE, "Computer literacy|", "")</f>
        <v>Computer literacy|</v>
      </c>
      <c r="W3" s="4" t="s">
        <v>385</v>
      </c>
      <c r="X3" s="4" t="b">
        <v>1</v>
      </c>
      <c r="Y3" s="4" t="str">
        <f>IF(X3= TRUE, "Choral groups|", "")</f>
        <v>Choral groups|</v>
      </c>
      <c r="Z3" s="4" t="s">
        <v>386</v>
      </c>
      <c r="AA3" s="4" t="b">
        <v>1</v>
      </c>
      <c r="AB3" s="4" t="str">
        <f>IF(AA3= TRUE, "At cooperating institution|", "")</f>
        <v>At cooperating institution|</v>
      </c>
      <c r="AC3" s="4" t="s">
        <v>387</v>
      </c>
      <c r="AD3" s="4" t="b">
        <v>0</v>
      </c>
      <c r="AE3" s="4" t="str">
        <f>IF(AD3= TRUE, "Apartments for single students|", "")</f>
        <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0</v>
      </c>
      <c r="B4" s="23" t="str" cm="1">
        <f t="array" ref="B4">_xlfn.IFS(A4= TRUE, "Associate|",A4=FALSE, "")</f>
        <v/>
      </c>
      <c r="E4" s="3" t="b">
        <v>1</v>
      </c>
      <c r="F4" s="3" t="str">
        <f>IF(E4= TRUE, "AP|", "")</f>
        <v>AP|</v>
      </c>
      <c r="H4" s="3" t="b">
        <v>1</v>
      </c>
      <c r="I4" s="3" t="str">
        <f>IF(H4= TRUE, "Spring|", "")</f>
        <v>Spring|</v>
      </c>
      <c r="J4" s="3" t="b">
        <v>1</v>
      </c>
      <c r="K4" s="3" t="str">
        <f>IF(J4= TRUE, "Rolling Admission", "")</f>
        <v>Rolling Admission</v>
      </c>
      <c r="L4" s="47" t="b">
        <v>1</v>
      </c>
      <c r="M4" s="3" t="str">
        <f>IF(L4= TRUE, "DANTES Subject Standardized Tests (DSST)|", "")</f>
        <v>DANTES Subject Standardized Tests (DSST)|</v>
      </c>
      <c r="O4" s="39" t="s">
        <v>388</v>
      </c>
      <c r="P4" s="3" t="b">
        <v>1</v>
      </c>
      <c r="Q4" s="3" t="str">
        <f>IF(P4= TRUE, "Cross-registration|", "")</f>
        <v>Cross-registration|</v>
      </c>
      <c r="S4" s="39"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0</v>
      </c>
      <c r="AI4" s="4" t="str">
        <f>IF(AH4= TRUE, "Institutional grant and scholarship aid is not available.|", "")</f>
        <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0</v>
      </c>
      <c r="AU4" s="4" t="str">
        <f>IF(AT4= TRUE, "Art| ", "")</f>
        <v/>
      </c>
    </row>
    <row r="5" spans="1:47">
      <c r="A5" s="26" t="b">
        <v>0</v>
      </c>
      <c r="B5" s="23" t="str" cm="1">
        <f t="array" ref="B5">_xlfn.IFS(A5=TRUE, "Transfer|",A5=FALSE, "")</f>
        <v/>
      </c>
      <c r="E5" s="3" t="b">
        <v>0</v>
      </c>
      <c r="F5" s="3" t="str">
        <f>IF(E5= TRUE, "CLEP|", "")</f>
        <v/>
      </c>
      <c r="H5" s="3" t="b">
        <v>1</v>
      </c>
      <c r="I5" s="3" t="str">
        <f>IF(H5= TRUE, "Summer|", "")</f>
        <v>Summer|</v>
      </c>
      <c r="J5" s="3" t="b">
        <v>0</v>
      </c>
      <c r="K5" s="3" t="str">
        <f>IF(J5= TRUE, "Rolling Admission", "")</f>
        <v/>
      </c>
      <c r="O5" s="39" t="s">
        <v>392</v>
      </c>
      <c r="P5" s="3" t="b">
        <v>1</v>
      </c>
      <c r="Q5" s="3" t="str">
        <f>IF(P5= TRUE, "Distance learning|", "")</f>
        <v>Distance learning|</v>
      </c>
      <c r="S5" s="39"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1</v>
      </c>
      <c r="F6" s="3" t="str">
        <f>IF(E6= TRUE, "Institutional Exam|", "")</f>
        <v>Institutional Exam|</v>
      </c>
      <c r="O6" s="39" t="s">
        <v>397</v>
      </c>
      <c r="P6" s="3" t="b">
        <v>1</v>
      </c>
      <c r="Q6" s="3" t="str">
        <f>IF(P6= TRUE, "Double major|", "")</f>
        <v>Double major|</v>
      </c>
      <c r="S6" s="39"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39" t="s">
        <v>402</v>
      </c>
      <c r="P7" s="3" t="b">
        <v>1</v>
      </c>
      <c r="Q7" s="3" t="str">
        <f>IF(P7= TRUE, "Dual enrollment|", "")</f>
        <v>Dual enrollment|</v>
      </c>
      <c r="S7" s="39"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1</v>
      </c>
      <c r="AO7" s="4" t="str">
        <f>IF(AN7= TRUE, "State Loans | ", "")</f>
        <v xml:space="preserve">State Loans | </v>
      </c>
      <c r="AP7" s="26" t="b">
        <v>0</v>
      </c>
      <c r="AQ7" s="4" t="str">
        <f>IF(AP7= TRUE, "United Negro College Fund| ", "")</f>
        <v/>
      </c>
      <c r="AR7" s="26" t="b">
        <v>1</v>
      </c>
      <c r="AS7" s="4" t="str">
        <f>IF(AR7= TRUE, "ROTC| ", "")</f>
        <v xml:space="preserve">ROTC| </v>
      </c>
      <c r="AT7" s="4" t="b">
        <v>0</v>
      </c>
      <c r="AU7" s="4" t="str">
        <f>IF(AT7= TRUE, "ROTC| ", "")</f>
        <v/>
      </c>
    </row>
    <row r="8" spans="1:47">
      <c r="A8" s="26" t="b">
        <v>1</v>
      </c>
      <c r="B8" s="23" t="str" cm="1">
        <f t="array" ref="B8">_xlfn.IFS(A8=TRUE,"Postbachelor's certificate|", A8=FALSE, "")</f>
        <v>Postbachelor's certificate|</v>
      </c>
      <c r="O8" s="39" t="s">
        <v>407</v>
      </c>
      <c r="P8" s="3" t="b">
        <v>1</v>
      </c>
      <c r="Q8" s="3" t="str">
        <f>IF(P8= TRUE, "English as a Second Language (ESL)|", "")</f>
        <v>English as a Second Language (ESL)|</v>
      </c>
      <c r="S8" s="39" t="s">
        <v>408</v>
      </c>
      <c r="T8" s="3" t="b">
        <v>0</v>
      </c>
      <c r="U8" s="3" t="str">
        <f>IF(T8= TRUE, "Intensive writing|", "")</f>
        <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c r="A9" s="26" t="b">
        <v>1</v>
      </c>
      <c r="B9" s="23" t="str" cm="1">
        <f t="array" ref="B9">_xlfn.IFS(A9= TRUE, "Master's|",A9=FALSE, "")</f>
        <v>Master's|</v>
      </c>
      <c r="O9" s="39" t="s">
        <v>411</v>
      </c>
      <c r="P9" s="3" t="b">
        <v>0</v>
      </c>
      <c r="Q9" s="3" t="str">
        <f>IF(P9= TRUE, "Exchange student program (domestic) |", "")</f>
        <v/>
      </c>
      <c r="S9" s="39" t="s">
        <v>412</v>
      </c>
      <c r="T9" s="3" t="b">
        <v>1</v>
      </c>
      <c r="U9" s="3" t="str">
        <f>IF(T9= TRUE, "Mathematics|", "")</f>
        <v>Mathematics|</v>
      </c>
      <c r="W9" s="4" t="s">
        <v>413</v>
      </c>
      <c r="X9" s="4" t="b">
        <v>0</v>
      </c>
      <c r="Y9" s="4" t="str">
        <f>IF(X9= TRUE, "Literary magazine|", "")</f>
        <v/>
      </c>
      <c r="Z9" s="4" t="s">
        <v>414</v>
      </c>
      <c r="AA9" s="4" t="b">
        <v>1</v>
      </c>
      <c r="AB9" s="4" t="str">
        <f>IF(AA9= TRUE, "On Campus|", "")</f>
        <v>On Campus|</v>
      </c>
      <c r="AC9" s="4" t="s">
        <v>415</v>
      </c>
      <c r="AD9" s="4" t="b">
        <v>0</v>
      </c>
      <c r="AE9" s="4" t="str">
        <f>IF(AD9= TRUE, "Men's residence halls|", "")</f>
        <v/>
      </c>
      <c r="AN9" s="26" t="b">
        <v>1</v>
      </c>
      <c r="AO9" s="4" t="str">
        <f>IF(AN9= TRUE, "Other |", "")</f>
        <v>Other |</v>
      </c>
      <c r="AP9" s="26" t="b">
        <v>1</v>
      </c>
      <c r="AQ9" s="4" t="str">
        <f>IF(AP9= TRUE, "Other", "")</f>
        <v>Other</v>
      </c>
      <c r="AR9" s="26" t="b">
        <v>0</v>
      </c>
      <c r="AS9" s="4" t="str">
        <f>IF(AR9= TRUE, "Minority Status| ", "")</f>
        <v/>
      </c>
      <c r="AT9" s="4" t="b">
        <v>1</v>
      </c>
      <c r="AU9" s="4" t="str">
        <f>IF(AT9= TRUE, "Minority Status| ", "")</f>
        <v xml:space="preserve">Minority Status| </v>
      </c>
    </row>
    <row r="10" spans="1:47">
      <c r="A10" s="26" t="b">
        <v>1</v>
      </c>
      <c r="B10" s="23" t="str" cm="1">
        <f t="array" ref="B10">_xlfn.IFS(A10=TRUE, "Post-master's certificate|",A10=FALSE, "")</f>
        <v>Post-master's certificate|</v>
      </c>
      <c r="O10" s="39" t="s">
        <v>416</v>
      </c>
      <c r="P10" s="3" t="b">
        <v>0</v>
      </c>
      <c r="Q10" s="3" t="str">
        <f>IF(P10= TRUE, "External degree program|", "")</f>
        <v/>
      </c>
      <c r="S10" s="39" t="s">
        <v>417</v>
      </c>
      <c r="T10" s="3" t="b">
        <v>0</v>
      </c>
      <c r="U10" s="3" t="str">
        <f>IF(T10= TRUE, "Philosophy|", "")</f>
        <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0</v>
      </c>
      <c r="AS10" s="4" t="str">
        <f>IF(AR10= TRUE, "Music/Drama| ", "")</f>
        <v/>
      </c>
      <c r="AT10" s="4" t="b">
        <v>0</v>
      </c>
      <c r="AU10" s="4" t="str">
        <f>IF(AT10= TRUE, "Music/Drama| ", "")</f>
        <v/>
      </c>
    </row>
    <row r="11" spans="1:47">
      <c r="A11" s="26" t="b">
        <v>1</v>
      </c>
      <c r="B11" s="23" t="str" cm="1">
        <f t="array" ref="B11">_xlfn.IFS(A11= TRUE, "Doctoral degree - research/scholarship|",A11=FALSE, "")</f>
        <v>Doctoral degree - research/scholarship|</v>
      </c>
      <c r="O11" s="39" t="s">
        <v>421</v>
      </c>
      <c r="P11" s="3" t="b">
        <v>1</v>
      </c>
      <c r="Q11" s="3" t="str">
        <f>IF(P11= TRUE, "Honors program|", "")</f>
        <v>Honors program|</v>
      </c>
      <c r="S11" s="39" t="s">
        <v>422</v>
      </c>
      <c r="T11" s="3" t="b">
        <v>0</v>
      </c>
      <c r="U11" s="3" t="str">
        <f>IF(T11= TRUE, "Physical Education|", "")</f>
        <v/>
      </c>
      <c r="W11" s="4" t="s">
        <v>423</v>
      </c>
      <c r="X11" s="4" t="b">
        <v>1</v>
      </c>
      <c r="Y11" s="4" t="str">
        <f>IF(X11= TRUE, "Model UN|", "")</f>
        <v>Model UN|</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39" t="s">
        <v>425</v>
      </c>
      <c r="P12" s="3" t="b">
        <v>1</v>
      </c>
      <c r="Q12" s="3" t="str">
        <f>IF(P12= TRUE, "Independent study|", "")</f>
        <v>Independent study|</v>
      </c>
      <c r="S12" s="39" t="s">
        <v>426</v>
      </c>
      <c r="T12" s="3" t="b">
        <v>1</v>
      </c>
      <c r="U12" s="3" t="str">
        <f>IF(T12= TRUE, "Sciences (biological or physical)|", "")</f>
        <v>Sciences (biological or physical)|</v>
      </c>
      <c r="W12" s="4" t="s">
        <v>427</v>
      </c>
      <c r="X12" s="4" t="b">
        <v>1</v>
      </c>
      <c r="Y12" s="4" t="str">
        <f>IF(X12= TRUE, "Music ensembles|", "")</f>
        <v>Music ensembles|</v>
      </c>
      <c r="AC12" s="4" t="s">
        <v>428</v>
      </c>
      <c r="AD12" s="4" t="b">
        <v>0</v>
      </c>
      <c r="AE12" s="4" t="str">
        <f>IF(AD12= TRUE, "Theme housing|", "")</f>
        <v/>
      </c>
      <c r="AR12" s="26" t="b">
        <v>1</v>
      </c>
      <c r="AS12" s="4" t="str">
        <f>IF(AR12= TRUE, "State/District residency", "")</f>
        <v>State/District residency</v>
      </c>
      <c r="AT12" s="4" t="b">
        <v>1</v>
      </c>
      <c r="AU12" s="4" t="str">
        <f>IF(AT12= TRUE, "State/District residency", "")</f>
        <v>State/District residency</v>
      </c>
    </row>
    <row r="13" spans="1:47">
      <c r="A13" s="26" t="b">
        <v>0</v>
      </c>
      <c r="B13" s="23" t="str" cm="1">
        <f t="array" ref="B13">_xlfn.IFS(A13= TRUE, "Doctoral degree - other|",A13=FALSE, "")</f>
        <v/>
      </c>
      <c r="O13" s="39" t="s">
        <v>429</v>
      </c>
      <c r="P13" s="3" t="b">
        <v>1</v>
      </c>
      <c r="Q13" s="3" t="str">
        <f>IF(P13= TRUE, "Internships|", "")</f>
        <v>Internships|</v>
      </c>
      <c r="S13" s="39" t="s">
        <v>430</v>
      </c>
      <c r="T13" s="3" t="b">
        <v>1</v>
      </c>
      <c r="U13" s="3" t="str">
        <f>IF(T13= TRUE, "Social Science|", "")</f>
        <v>Social Science|</v>
      </c>
      <c r="W13" s="4" t="s">
        <v>431</v>
      </c>
      <c r="X13" s="4" t="b">
        <v>0</v>
      </c>
      <c r="Y13" s="4" t="str">
        <f>IF(X13= TRUE, "Opera|", "")</f>
        <v/>
      </c>
      <c r="AC13" s="4" t="s">
        <v>432</v>
      </c>
      <c r="AD13" s="4" t="b">
        <v>0</v>
      </c>
      <c r="AE13" s="4" t="str">
        <f>IF(AD13= TRUE, "Women's residence halls|", "")</f>
        <v/>
      </c>
    </row>
    <row r="14" spans="1:47">
      <c r="O14" s="39" t="s">
        <v>433</v>
      </c>
      <c r="P14" s="3" t="b">
        <v>0</v>
      </c>
      <c r="Q14" s="3" t="str">
        <f>IF(P14= TRUE, "Liberal arts/career combination|", "")</f>
        <v/>
      </c>
      <c r="S14" s="39" t="s">
        <v>434</v>
      </c>
      <c r="T14" s="3" t="b">
        <v>0</v>
      </c>
      <c r="U14" s="3" t="str">
        <f>IF(T14= TRUE, "Other|", "")</f>
        <v/>
      </c>
      <c r="W14" s="4" t="s">
        <v>435</v>
      </c>
      <c r="X14" s="4" t="b">
        <v>1</v>
      </c>
      <c r="Y14" s="4" t="str">
        <f>IF(X14= TRUE, "Pep band|", "")</f>
        <v>Pep band|</v>
      </c>
    </row>
    <row r="15" spans="1:47">
      <c r="O15" s="39" t="s">
        <v>436</v>
      </c>
      <c r="P15" s="3" t="b">
        <v>0</v>
      </c>
      <c r="Q15" s="3" t="str">
        <f>IF(P15= TRUE, "Student-designed major|", "")</f>
        <v/>
      </c>
      <c r="W15" s="4" t="s">
        <v>437</v>
      </c>
      <c r="X15" s="4" t="b">
        <v>1</v>
      </c>
      <c r="Y15" s="4" t="str">
        <f>IF(X15= TRUE, "Radio station|", "")</f>
        <v>Radio station|</v>
      </c>
    </row>
    <row r="16" spans="1:47">
      <c r="O16" s="39" t="s">
        <v>438</v>
      </c>
      <c r="P16" s="3" t="b">
        <v>1</v>
      </c>
      <c r="Q16" s="3" t="str">
        <f>IF(P16= TRUE, "Study abroad|", "")</f>
        <v>Study abroad|</v>
      </c>
      <c r="W16" s="4" t="s">
        <v>439</v>
      </c>
      <c r="X16" s="4" t="b">
        <v>1</v>
      </c>
      <c r="Y16" s="4" t="str">
        <f>IF(X16= TRUE, "Student government|", "")</f>
        <v>Student government|</v>
      </c>
    </row>
    <row r="17" spans="15:25">
      <c r="O17" s="39" t="s">
        <v>440</v>
      </c>
      <c r="P17" s="3" t="b">
        <v>1</v>
      </c>
      <c r="Q17" s="3" t="str">
        <f>IF(P17= TRUE, "Teacher certification program|", "")</f>
        <v>Teacher certification program|</v>
      </c>
      <c r="W17" s="4" t="s">
        <v>441</v>
      </c>
      <c r="X17" s="4" t="b">
        <v>1</v>
      </c>
      <c r="Y17" s="4" t="str">
        <f>IF(X17= TRUE, "Student newspaper|", "")</f>
        <v>Student newspaper|</v>
      </c>
    </row>
    <row r="18" spans="15:25">
      <c r="O18" s="39" t="s">
        <v>442</v>
      </c>
      <c r="P18" s="3" t="b">
        <v>1</v>
      </c>
      <c r="Q18" s="3" t="str">
        <f>IF(P18= TRUE, "Undergraduate research|", "")</f>
        <v>Undergraduate research|</v>
      </c>
      <c r="W18" s="4" t="s">
        <v>443</v>
      </c>
      <c r="X18" s="4" t="b">
        <v>1</v>
      </c>
      <c r="Y18" s="4" t="str">
        <f>IF(X18= TRUE, "Student-run film society|", "")</f>
        <v>Student-run film society|</v>
      </c>
    </row>
    <row r="19" spans="15:25">
      <c r="O19" s="39" t="s">
        <v>444</v>
      </c>
      <c r="P19" s="3" t="b">
        <v>1</v>
      </c>
      <c r="Q19" s="3" t="str">
        <f>IF(P19= TRUE, "Weekend college|", "")</f>
        <v>Weekend college|</v>
      </c>
      <c r="W19" s="4" t="s">
        <v>445</v>
      </c>
      <c r="X19" s="4" t="b">
        <v>0</v>
      </c>
      <c r="Y19" s="4" t="str">
        <f>IF(X19= TRUE, "Symphony orchestra|", "")</f>
        <v/>
      </c>
    </row>
    <row r="20" spans="15:25">
      <c r="O20" s="39" t="s">
        <v>3</v>
      </c>
      <c r="P20" s="3" t="b">
        <v>0</v>
      </c>
      <c r="Q20" s="3" t="str">
        <f>IF(P20= TRUE, "Other|", "")</f>
        <v/>
      </c>
      <c r="W20" s="4" t="s">
        <v>446</v>
      </c>
      <c r="X20" s="4" t="b">
        <v>0</v>
      </c>
      <c r="Y20" s="4" t="str">
        <f>IF(X20= TRUE, "Television station|", "")</f>
        <v/>
      </c>
    </row>
    <row r="21" spans="15:25">
      <c r="W21" s="4" t="s">
        <v>447</v>
      </c>
      <c r="X21" s="4" t="b">
        <v>1</v>
      </c>
      <c r="Y21" s="4"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B1" zoomScale="150" zoomScaleNormal="150" workbookViewId="0">
      <selection sqref="A1:XFD1048576"/>
    </sheetView>
  </sheetViews>
  <sheetFormatPr defaultColWidth="10.8984375" defaultRowHeight="15.6"/>
  <cols>
    <col min="1" max="1" width="10.8984375" style="4"/>
    <col min="2" max="2" width="16.3984375" style="4" customWidth="1"/>
    <col min="3" max="3" width="20.5" style="4" customWidth="1"/>
    <col min="4" max="5" width="19.09765625" style="4" customWidth="1"/>
    <col min="6" max="6" width="17" style="4" customWidth="1"/>
    <col min="7" max="7" width="48.3984375" style="4" customWidth="1"/>
    <col min="8" max="8" width="27.59765625" style="4" customWidth="1"/>
    <col min="9" max="9" width="94" style="4" customWidth="1"/>
    <col min="10" max="10" width="13.59765625" style="4" customWidth="1"/>
    <col min="11" max="11" width="45" style="4" customWidth="1"/>
    <col min="12" max="12" width="10.8984375" style="4" customWidth="1"/>
    <col min="13" max="13" width="30.3984375" style="4" customWidth="1"/>
    <col min="14" max="14" width="65" style="4" bestFit="1" customWidth="1"/>
    <col min="15" max="16" width="10.8984375" style="4" customWidth="1"/>
    <col min="17" max="17" width="23.8984375" style="4" customWidth="1"/>
    <col min="18" max="18" width="13" style="4" customWidth="1"/>
    <col min="19" max="19" width="18.8984375" style="4" bestFit="1" customWidth="1"/>
    <col min="20" max="20" width="26.59765625" style="4" bestFit="1" customWidth="1"/>
    <col min="21" max="16384" width="10.89843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30" t="s">
        <v>1363</v>
      </c>
      <c r="R1" s="4" t="s">
        <v>18</v>
      </c>
      <c r="S1" s="4" t="s">
        <v>19</v>
      </c>
      <c r="T1" s="4" t="s">
        <v>20</v>
      </c>
    </row>
    <row r="2" spans="1:20">
      <c r="A2" s="4" t="s">
        <v>21</v>
      </c>
      <c r="B2" s="4" t="s">
        <v>22</v>
      </c>
      <c r="C2" s="4" t="s">
        <v>23</v>
      </c>
      <c r="D2" s="4" t="s">
        <v>24</v>
      </c>
      <c r="E2" s="4" t="s">
        <v>1353</v>
      </c>
      <c r="F2" s="30" t="s">
        <v>25</v>
      </c>
      <c r="G2" s="4" t="s">
        <v>26</v>
      </c>
      <c r="H2" s="4" t="s">
        <v>27</v>
      </c>
      <c r="I2" s="4" t="s">
        <v>28</v>
      </c>
      <c r="J2" s="4" t="s">
        <v>29</v>
      </c>
      <c r="K2" s="4" t="s">
        <v>30</v>
      </c>
      <c r="L2" s="4" t="s">
        <v>31</v>
      </c>
      <c r="M2" s="4" t="s">
        <v>32</v>
      </c>
      <c r="N2" s="4" t="s">
        <v>1355</v>
      </c>
      <c r="O2" s="4" t="s">
        <v>1357</v>
      </c>
      <c r="P2" s="4" t="s">
        <v>33</v>
      </c>
      <c r="Q2" s="30" t="s">
        <v>1364</v>
      </c>
      <c r="R2" s="4" t="s">
        <v>34</v>
      </c>
      <c r="S2" s="4" t="s">
        <v>35</v>
      </c>
      <c r="T2" s="4" t="s">
        <v>36</v>
      </c>
    </row>
    <row r="3" spans="1:20">
      <c r="B3" s="4" t="s">
        <v>37</v>
      </c>
      <c r="C3" s="4" t="s">
        <v>38</v>
      </c>
      <c r="D3" s="4" t="s">
        <v>39</v>
      </c>
      <c r="E3" s="4" t="s">
        <v>1354</v>
      </c>
      <c r="F3" s="30" t="s">
        <v>40</v>
      </c>
      <c r="G3" s="4" t="s">
        <v>41</v>
      </c>
      <c r="H3" s="4" t="s">
        <v>42</v>
      </c>
      <c r="I3" s="4" t="s">
        <v>43</v>
      </c>
      <c r="J3" s="4" t="s">
        <v>44</v>
      </c>
      <c r="K3" s="4" t="s">
        <v>45</v>
      </c>
      <c r="L3" s="4" t="s">
        <v>46</v>
      </c>
      <c r="M3" s="4" t="s">
        <v>3</v>
      </c>
      <c r="N3" s="4" t="s">
        <v>47</v>
      </c>
      <c r="O3" s="4" t="s">
        <v>21</v>
      </c>
      <c r="Q3" s="30" t="s">
        <v>48</v>
      </c>
      <c r="R3" s="4" t="s">
        <v>49</v>
      </c>
      <c r="T3" s="4" t="s">
        <v>50</v>
      </c>
    </row>
    <row r="4" spans="1:20">
      <c r="B4" s="4" t="s">
        <v>51</v>
      </c>
      <c r="C4" s="4" t="s">
        <v>52</v>
      </c>
      <c r="F4" s="30" t="s">
        <v>53</v>
      </c>
      <c r="I4" s="4" t="s">
        <v>3</v>
      </c>
      <c r="J4" s="4" t="s">
        <v>54</v>
      </c>
      <c r="K4" s="4" t="s">
        <v>55</v>
      </c>
      <c r="Q4" s="30" t="s">
        <v>56</v>
      </c>
    </row>
    <row r="5" spans="1:20">
      <c r="B5" s="4" t="s">
        <v>57</v>
      </c>
      <c r="C5" s="4" t="s">
        <v>58</v>
      </c>
      <c r="F5" s="30" t="s">
        <v>59</v>
      </c>
      <c r="K5" s="4" t="s">
        <v>60</v>
      </c>
      <c r="Q5" s="30" t="s">
        <v>61</v>
      </c>
    </row>
    <row r="6" spans="1:20">
      <c r="B6" s="4" t="s">
        <v>62</v>
      </c>
      <c r="C6" s="4" t="s">
        <v>63</v>
      </c>
      <c r="F6" s="30" t="s">
        <v>64</v>
      </c>
    </row>
    <row r="7" spans="1:20">
      <c r="B7" s="4" t="s">
        <v>65</v>
      </c>
      <c r="C7" s="4" t="s">
        <v>66</v>
      </c>
      <c r="F7" s="30"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view="pageLayout" topLeftCell="A23" zoomScale="118" zoomScaleNormal="100" zoomScaleSheetLayoutView="162" zoomScalePageLayoutView="118" workbookViewId="0">
      <selection activeCell="B72" sqref="B72"/>
    </sheetView>
  </sheetViews>
  <sheetFormatPr defaultColWidth="11" defaultRowHeight="15.6"/>
  <cols>
    <col min="1" max="1" width="11" style="4"/>
    <col min="2" max="2" width="17.09765625" style="4" customWidth="1"/>
    <col min="3" max="3" width="17.5" style="4" customWidth="1"/>
    <col min="4" max="4" width="51" style="4" customWidth="1"/>
    <col min="5" max="16384" width="11" style="4"/>
  </cols>
  <sheetData>
    <row r="1" spans="1:5" ht="17.399999999999999">
      <c r="A1" s="226" t="s">
        <v>453</v>
      </c>
      <c r="B1" s="226"/>
      <c r="C1" s="226"/>
      <c r="D1" s="226"/>
      <c r="E1" s="226"/>
    </row>
    <row r="2" spans="1:5" ht="6.9" customHeight="1"/>
    <row r="3" spans="1:5" ht="17.399999999999999">
      <c r="A3" s="33" t="s">
        <v>454</v>
      </c>
      <c r="B3" s="31"/>
    </row>
    <row r="4" spans="1:5" ht="6.9" customHeight="1"/>
    <row r="5" spans="1:5">
      <c r="B5" s="223" t="s">
        <v>455</v>
      </c>
      <c r="C5" s="223"/>
      <c r="D5" s="18" t="s">
        <v>1374</v>
      </c>
    </row>
    <row r="6" spans="1:5">
      <c r="B6" s="223" t="s">
        <v>456</v>
      </c>
      <c r="C6" s="227"/>
      <c r="D6" s="18" t="s">
        <v>1375</v>
      </c>
    </row>
    <row r="7" spans="1:5">
      <c r="B7" s="223" t="s">
        <v>457</v>
      </c>
      <c r="C7" s="223"/>
      <c r="D7" s="18" t="s">
        <v>1376</v>
      </c>
    </row>
    <row r="8" spans="1:5">
      <c r="B8" s="223" t="s">
        <v>458</v>
      </c>
      <c r="C8" s="223"/>
      <c r="D8" s="18" t="s">
        <v>1377</v>
      </c>
    </row>
    <row r="9" spans="1:5">
      <c r="B9" s="223" t="s">
        <v>459</v>
      </c>
      <c r="C9" s="223"/>
      <c r="D9" s="18" t="s">
        <v>1378</v>
      </c>
    </row>
    <row r="10" spans="1:5">
      <c r="B10" s="223" t="s">
        <v>460</v>
      </c>
      <c r="C10" s="223"/>
      <c r="D10" s="18" t="s">
        <v>1379</v>
      </c>
    </row>
    <row r="11" spans="1:5">
      <c r="B11" s="223" t="s">
        <v>461</v>
      </c>
      <c r="C11" s="223"/>
      <c r="D11" s="18" t="s">
        <v>113</v>
      </c>
    </row>
    <row r="12" spans="1:5">
      <c r="B12" s="223" t="s">
        <v>462</v>
      </c>
      <c r="C12" s="223"/>
      <c r="D12" s="34">
        <v>7032</v>
      </c>
    </row>
    <row r="13" spans="1:5">
      <c r="B13" s="223" t="s">
        <v>463</v>
      </c>
      <c r="C13" s="223"/>
      <c r="D13" s="18" t="s">
        <v>7</v>
      </c>
    </row>
    <row r="14" spans="1:5">
      <c r="B14" s="224" t="s">
        <v>464</v>
      </c>
      <c r="C14" s="225"/>
      <c r="D14" s="27"/>
    </row>
    <row r="15" spans="1:5">
      <c r="B15" s="224" t="s">
        <v>465</v>
      </c>
      <c r="C15" s="225"/>
      <c r="D15" s="19"/>
    </row>
    <row r="16" spans="1:5">
      <c r="B16" s="224" t="s">
        <v>466</v>
      </c>
      <c r="C16" s="225"/>
      <c r="D16" s="209" t="s">
        <v>1373</v>
      </c>
    </row>
    <row r="17" spans="1:5">
      <c r="B17" s="223"/>
      <c r="C17" s="223"/>
      <c r="D17" s="68"/>
    </row>
    <row r="19" spans="1:5">
      <c r="B19" s="66" t="s">
        <v>467</v>
      </c>
    </row>
    <row r="20" spans="1:5">
      <c r="B20" s="66"/>
      <c r="D20" s="9" t="s">
        <v>5</v>
      </c>
    </row>
    <row r="21" spans="1:5">
      <c r="B21" s="4" t="s">
        <v>468</v>
      </c>
      <c r="D21" s="69"/>
    </row>
    <row r="22" spans="1:5">
      <c r="D22" s="29" t="s">
        <v>1380</v>
      </c>
    </row>
    <row r="24" spans="1:5" ht="18">
      <c r="A24" s="70" t="s">
        <v>469</v>
      </c>
    </row>
    <row r="25" spans="1:5" ht="6.9" customHeight="1"/>
    <row r="26" spans="1:5" ht="15.9" customHeight="1">
      <c r="A26" s="222" t="s">
        <v>470</v>
      </c>
      <c r="B26" s="222"/>
      <c r="C26" s="222"/>
      <c r="D26" s="222"/>
      <c r="E26" s="72"/>
    </row>
    <row r="27" spans="1:5">
      <c r="A27" s="222"/>
      <c r="B27" s="222"/>
      <c r="C27" s="222"/>
      <c r="D27" s="222"/>
      <c r="E27" s="72"/>
    </row>
    <row r="28" spans="1:5" ht="32.1" customHeight="1">
      <c r="A28" s="222"/>
      <c r="B28" s="222"/>
      <c r="C28" s="222"/>
      <c r="D28" s="222"/>
      <c r="E28" s="72"/>
    </row>
    <row r="29" spans="1:5" ht="6.9" customHeight="1">
      <c r="A29" s="222"/>
      <c r="B29" s="222"/>
      <c r="C29" s="222"/>
      <c r="D29" s="222"/>
      <c r="E29" s="72"/>
    </row>
    <row r="30" spans="1:5" ht="8.1" customHeight="1">
      <c r="B30" s="72"/>
      <c r="C30" s="72"/>
      <c r="D30" s="72"/>
      <c r="E30" s="72"/>
    </row>
    <row r="31" spans="1:5" ht="99.9" customHeight="1">
      <c r="B31" s="72"/>
      <c r="C31" s="73" t="s">
        <v>471</v>
      </c>
      <c r="D31" s="6"/>
    </row>
    <row r="32" spans="1:5" ht="17.399999999999999">
      <c r="A32" s="33" t="s">
        <v>472</v>
      </c>
      <c r="B32" s="31"/>
    </row>
    <row r="33" spans="1:4">
      <c r="A33" s="74" t="s">
        <v>473</v>
      </c>
    </row>
    <row r="34" spans="1:4">
      <c r="B34" s="4" t="s">
        <v>474</v>
      </c>
      <c r="C34" s="75"/>
      <c r="D34" s="210" t="s">
        <v>1381</v>
      </c>
    </row>
    <row r="35" spans="1:4">
      <c r="B35" s="4" t="s">
        <v>475</v>
      </c>
      <c r="C35" s="75"/>
      <c r="D35" s="210" t="s">
        <v>1382</v>
      </c>
    </row>
    <row r="36" spans="1:4">
      <c r="B36" s="4" t="s">
        <v>460</v>
      </c>
      <c r="C36" s="75"/>
      <c r="D36" s="18" t="s">
        <v>1379</v>
      </c>
    </row>
    <row r="37" spans="1:4">
      <c r="B37" s="4" t="s">
        <v>461</v>
      </c>
      <c r="C37" s="75"/>
      <c r="D37" s="18" t="s">
        <v>113</v>
      </c>
    </row>
    <row r="38" spans="1:4">
      <c r="B38" s="4" t="s">
        <v>462</v>
      </c>
      <c r="C38" s="75"/>
      <c r="D38" s="34" t="s">
        <v>1387</v>
      </c>
    </row>
    <row r="39" spans="1:4">
      <c r="B39" s="4" t="s">
        <v>463</v>
      </c>
      <c r="C39" s="75"/>
      <c r="D39" s="18" t="s">
        <v>7</v>
      </c>
    </row>
    <row r="40" spans="1:4">
      <c r="B40" s="4" t="s">
        <v>476</v>
      </c>
      <c r="C40" s="75"/>
      <c r="D40" s="27" t="s">
        <v>1383</v>
      </c>
    </row>
    <row r="41" spans="1:4">
      <c r="B41" s="4" t="s">
        <v>477</v>
      </c>
      <c r="C41" s="75"/>
      <c r="D41" s="28" t="s">
        <v>1388</v>
      </c>
    </row>
    <row r="42" spans="1:4">
      <c r="B42" s="4" t="s">
        <v>478</v>
      </c>
      <c r="C42" s="75"/>
      <c r="D42" s="28"/>
    </row>
    <row r="43" spans="1:4">
      <c r="D43" s="76"/>
    </row>
    <row r="44" spans="1:4">
      <c r="A44" s="74" t="s">
        <v>479</v>
      </c>
      <c r="D44" s="76"/>
    </row>
    <row r="45" spans="1:4">
      <c r="B45" s="4" t="s">
        <v>480</v>
      </c>
      <c r="D45" s="8" t="s">
        <v>1378</v>
      </c>
    </row>
    <row r="46" spans="1:4">
      <c r="B46" s="4" t="s">
        <v>460</v>
      </c>
      <c r="D46" s="8" t="s">
        <v>1379</v>
      </c>
    </row>
    <row r="47" spans="1:4">
      <c r="B47" s="4" t="s">
        <v>461</v>
      </c>
      <c r="D47" s="8" t="s">
        <v>113</v>
      </c>
    </row>
    <row r="48" spans="1:4">
      <c r="B48" s="4" t="s">
        <v>462</v>
      </c>
      <c r="D48" s="8">
        <v>7032</v>
      </c>
    </row>
    <row r="49" spans="1:4">
      <c r="B49" s="4" t="s">
        <v>463</v>
      </c>
      <c r="D49" s="8" t="s">
        <v>7</v>
      </c>
    </row>
    <row r="50" spans="1:4">
      <c r="B50" s="4" t="s">
        <v>481</v>
      </c>
      <c r="D50" s="8" t="s">
        <v>1384</v>
      </c>
    </row>
    <row r="51" spans="1:4">
      <c r="B51" s="4" t="s">
        <v>482</v>
      </c>
      <c r="D51" s="8" t="s">
        <v>1385</v>
      </c>
    </row>
    <row r="52" spans="1:4">
      <c r="B52" s="4" t="s">
        <v>483</v>
      </c>
      <c r="D52" s="24" t="s">
        <v>1389</v>
      </c>
    </row>
    <row r="53" spans="1:4">
      <c r="B53" s="4" t="s">
        <v>484</v>
      </c>
      <c r="D53" s="211" t="s">
        <v>1386</v>
      </c>
    </row>
    <row r="55" spans="1:4">
      <c r="B55" s="66" t="s">
        <v>485</v>
      </c>
    </row>
    <row r="56" spans="1:4">
      <c r="B56" s="66"/>
      <c r="D56" s="29" t="s">
        <v>1390</v>
      </c>
    </row>
    <row r="57" spans="1:4">
      <c r="B57" s="66"/>
      <c r="D57" s="77"/>
    </row>
    <row r="58" spans="1:4">
      <c r="B58" s="66"/>
      <c r="D58" s="77"/>
    </row>
    <row r="59" spans="1:4">
      <c r="B59" s="66"/>
      <c r="D59" s="78"/>
    </row>
    <row r="60" spans="1:4">
      <c r="B60" s="4" t="s">
        <v>486</v>
      </c>
    </row>
    <row r="61" spans="1:4" ht="50.1" customHeight="1">
      <c r="D61" s="21"/>
    </row>
    <row r="63" spans="1:4" ht="18">
      <c r="A63" s="33" t="s">
        <v>487</v>
      </c>
    </row>
    <row r="64" spans="1:4" ht="17.399999999999999">
      <c r="D64" s="59" t="s">
        <v>8</v>
      </c>
    </row>
    <row r="66" spans="1:4" ht="18">
      <c r="A66" s="33" t="s">
        <v>488</v>
      </c>
    </row>
    <row r="67" spans="1:4" ht="18">
      <c r="D67" s="20" t="s">
        <v>1352</v>
      </c>
    </row>
    <row r="69" spans="1:4" ht="18">
      <c r="A69" s="33" t="s">
        <v>489</v>
      </c>
    </row>
    <row r="70" spans="1:4" ht="18">
      <c r="D70" s="20" t="s">
        <v>9</v>
      </c>
    </row>
    <row r="72" spans="1:4" ht="15.9" customHeight="1">
      <c r="A72" s="74" t="s">
        <v>490</v>
      </c>
      <c r="D72" s="72"/>
    </row>
    <row r="73" spans="1:4" ht="227.1" customHeight="1">
      <c r="D73" s="6"/>
    </row>
    <row r="74" spans="1:4" ht="39" customHeight="1">
      <c r="D74" s="79"/>
    </row>
    <row r="75" spans="1:4" ht="18">
      <c r="A75" s="33" t="s">
        <v>491</v>
      </c>
    </row>
    <row r="76" spans="1:4" ht="17.399999999999999">
      <c r="A76" s="33"/>
    </row>
    <row r="77" spans="1:4" ht="18">
      <c r="A77" s="33"/>
      <c r="C77" s="80"/>
      <c r="D77" s="80"/>
    </row>
    <row r="78" spans="1:4" ht="18">
      <c r="A78" s="33"/>
      <c r="B78" s="4" t="s">
        <v>492</v>
      </c>
      <c r="C78" s="80"/>
      <c r="D78" s="80" t="s">
        <v>493</v>
      </c>
    </row>
    <row r="79" spans="1:4" ht="18">
      <c r="A79" s="33"/>
      <c r="C79" s="80"/>
      <c r="D79" s="80"/>
    </row>
    <row r="80" spans="1:4" ht="18">
      <c r="A80" s="33"/>
      <c r="B80" s="4" t="s">
        <v>494</v>
      </c>
      <c r="C80" s="80"/>
      <c r="D80" s="80" t="s">
        <v>495</v>
      </c>
    </row>
    <row r="81" spans="1:4" ht="18">
      <c r="A81" s="33"/>
      <c r="C81" s="80"/>
      <c r="D81" s="80"/>
    </row>
    <row r="82" spans="1:4" ht="18">
      <c r="A82" s="33"/>
      <c r="B82" s="4" t="s">
        <v>496</v>
      </c>
      <c r="C82" s="80"/>
      <c r="D82" s="80" t="s">
        <v>497</v>
      </c>
    </row>
    <row r="83" spans="1:4" ht="18">
      <c r="A83" s="33"/>
      <c r="C83" s="80"/>
      <c r="D83" s="80"/>
    </row>
    <row r="84" spans="1:4" ht="18">
      <c r="A84" s="33"/>
      <c r="B84" s="4" t="s">
        <v>498</v>
      </c>
      <c r="C84" s="80"/>
      <c r="D84" s="80" t="s">
        <v>499</v>
      </c>
    </row>
    <row r="85" spans="1:4" ht="18">
      <c r="A85" s="33"/>
      <c r="C85" s="80"/>
      <c r="D85" s="80"/>
    </row>
    <row r="86" spans="1:4" ht="18">
      <c r="A86" s="33"/>
      <c r="B86" s="4" t="s">
        <v>500</v>
      </c>
      <c r="C86" s="80"/>
      <c r="D86" s="80" t="s">
        <v>501</v>
      </c>
    </row>
    <row r="87" spans="1:4" ht="18">
      <c r="A87" s="33"/>
      <c r="C87" s="80"/>
      <c r="D87" s="80"/>
    </row>
    <row r="88" spans="1:4" ht="18">
      <c r="A88" s="33"/>
      <c r="B88" s="4" t="s">
        <v>502</v>
      </c>
      <c r="C88" s="80"/>
      <c r="D88" s="80"/>
    </row>
    <row r="89" spans="1:4" ht="17.399999999999999">
      <c r="A89" s="33"/>
    </row>
    <row r="90" spans="1:4" ht="18">
      <c r="A90" s="33"/>
      <c r="B90" s="4" t="s">
        <v>503</v>
      </c>
      <c r="C90" s="80"/>
      <c r="D90" s="80"/>
    </row>
    <row r="91" spans="1:4" ht="17.399999999999999">
      <c r="A91" s="33"/>
    </row>
    <row r="92" spans="1:4" ht="18">
      <c r="A92" s="33"/>
      <c r="C92" s="80"/>
      <c r="D92" s="80"/>
    </row>
    <row r="93" spans="1:4" ht="17.399999999999999">
      <c r="A93" s="33"/>
    </row>
    <row r="94" spans="1:4" ht="17.399999999999999">
      <c r="A94" s="33" t="s">
        <v>504</v>
      </c>
    </row>
    <row r="95" spans="1:4">
      <c r="A95" s="4" t="s">
        <v>505</v>
      </c>
    </row>
    <row r="96" spans="1:4" ht="18" customHeight="1">
      <c r="D96" s="209" t="s">
        <v>1391</v>
      </c>
    </row>
    <row r="97" spans="1:5" ht="18" customHeight="1">
      <c r="D97" s="65"/>
    </row>
    <row r="98" spans="1:5" ht="18">
      <c r="A98" s="221" t="s">
        <v>506</v>
      </c>
      <c r="B98" s="221"/>
      <c r="C98" s="221"/>
      <c r="D98" s="221"/>
      <c r="E98" s="221"/>
    </row>
  </sheetData>
  <sheetProtection algorithmName="SHA-512" hashValue="vKKddskUenD7w4C1pVv1+nRAs1pVwj/m4DD1RjM0ixBEKzY5iFJF0dVQLvYSHGd2pLI5VqUMrJH/vX4o1v4jiw==" saltValue="E3B8SxfuMxIVJoV2krck6g==" spinCount="100000" sheet="1" objects="1" scenarios="1" selectLockedCells="1" selectUn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6C7ECBD5-5BC3-495E-B17F-561E87DFC392}"/>
    <hyperlink ref="D53" r:id="rId2" xr:uid="{E8FE3315-9E0F-4FA6-BD1A-B2BB041A409E}"/>
    <hyperlink ref="D96" r:id="rId3" xr:uid="{F335863F-1B80-4F27-AF34-4EDE9C85FD92}"/>
  </hyperlinks>
  <pageMargins left="0.7" right="0.7" top="0.75" bottom="0.75" header="0.3" footer="0.3"/>
  <pageSetup orientation="landscape" r:id="rId4"/>
  <headerFooter>
    <oddHeader xml:space="preserve">&amp;C 
</oddHeader>
    <oddFooter xml:space="preserve">&amp;C 
</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25641" r:id="rId7" name="Check Box 41">
              <controlPr locked="0" defaultSize="0" autoFill="0" autoLine="0" autoPict="0">
                <anchor moveWithCells="1">
                  <from>
                    <xdr:col>0</xdr:col>
                    <xdr:colOff>571500</xdr:colOff>
                    <xdr:row>76</xdr:row>
                    <xdr:rowOff>182880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8" name="Check Box 42">
              <controlPr locked="0" defaultSize="0" autoFill="0" autoLine="0" autoPict="0">
                <anchor moveWithCells="1">
                  <from>
                    <xdr:col>0</xdr:col>
                    <xdr:colOff>563880</xdr:colOff>
                    <xdr:row>78</xdr:row>
                    <xdr:rowOff>182880</xdr:rowOff>
                  </from>
                  <to>
                    <xdr:col>1</xdr:col>
                    <xdr:colOff>1249680</xdr:colOff>
                    <xdr:row>80</xdr:row>
                    <xdr:rowOff>76200</xdr:rowOff>
                  </to>
                </anchor>
              </controlPr>
            </control>
          </mc:Choice>
        </mc:AlternateContent>
        <mc:AlternateContent xmlns:mc="http://schemas.openxmlformats.org/markup-compatibility/2006">
          <mc:Choice Requires="x14">
            <control shapeId="25643" r:id="rId9" name="Check Box 43">
              <controlPr locked="0" defaultSize="0" autoFill="0" autoLine="0" autoPict="0">
                <anchor moveWithCells="1">
                  <from>
                    <xdr:col>0</xdr:col>
                    <xdr:colOff>563880</xdr:colOff>
                    <xdr:row>80</xdr:row>
                    <xdr:rowOff>182880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0" name="Check Box 44">
              <controlPr locked="0" defaultSize="0" autoFill="0" autoLine="0" autoPict="0">
                <anchor moveWithCells="1">
                  <from>
                    <xdr:col>0</xdr:col>
                    <xdr:colOff>563880</xdr:colOff>
                    <xdr:row>82</xdr:row>
                    <xdr:rowOff>182880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1" name="Check Box 45">
              <controlPr locked="0" defaultSize="0" autoFill="0" autoLine="0" autoPict="0">
                <anchor moveWithCells="1">
                  <from>
                    <xdr:col>0</xdr:col>
                    <xdr:colOff>563880</xdr:colOff>
                    <xdr:row>84</xdr:row>
                    <xdr:rowOff>190500</xdr:rowOff>
                  </from>
                  <to>
                    <xdr:col>1</xdr:col>
                    <xdr:colOff>1257300</xdr:colOff>
                    <xdr:row>86</xdr:row>
                    <xdr:rowOff>83820</xdr:rowOff>
                  </to>
                </anchor>
              </controlPr>
            </control>
          </mc:Choice>
        </mc:AlternateContent>
        <mc:AlternateContent xmlns:mc="http://schemas.openxmlformats.org/markup-compatibility/2006">
          <mc:Choice Requires="x14">
            <control shapeId="25646" r:id="rId12" name="Check Box 46">
              <controlPr locked="0" defaultSize="0" autoFill="0" autoLine="0" autoPict="0">
                <anchor moveWithCells="1">
                  <from>
                    <xdr:col>0</xdr:col>
                    <xdr:colOff>563880</xdr:colOff>
                    <xdr:row>86</xdr:row>
                    <xdr:rowOff>182880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3" name="Check Box 47">
              <controlPr locked="0" defaultSize="0" autoFill="0" autoLine="0" autoPict="0">
                <anchor moveWithCells="1">
                  <from>
                    <xdr:col>0</xdr:col>
                    <xdr:colOff>563880</xdr:colOff>
                    <xdr:row>88</xdr:row>
                    <xdr:rowOff>160020</xdr:rowOff>
                  </from>
                  <to>
                    <xdr:col>1</xdr:col>
                    <xdr:colOff>1257300</xdr:colOff>
                    <xdr:row>90</xdr:row>
                    <xdr:rowOff>68580</xdr:rowOff>
                  </to>
                </anchor>
              </controlPr>
            </control>
          </mc:Choice>
        </mc:AlternateContent>
        <mc:AlternateContent xmlns:mc="http://schemas.openxmlformats.org/markup-compatibility/2006">
          <mc:Choice Requires="x14">
            <control shapeId="25648" r:id="rId14" name="Check Box 48">
              <controlPr locked="0" defaultSize="0" autoFill="0" autoLine="0" autoPict="0">
                <anchor moveWithCells="1">
                  <from>
                    <xdr:col>2</xdr:col>
                    <xdr:colOff>1074420</xdr:colOff>
                    <xdr:row>76</xdr:row>
                    <xdr:rowOff>182880</xdr:rowOff>
                  </from>
                  <to>
                    <xdr:col>3</xdr:col>
                    <xdr:colOff>1257300</xdr:colOff>
                    <xdr:row>78</xdr:row>
                    <xdr:rowOff>68580</xdr:rowOff>
                  </to>
                </anchor>
              </controlPr>
            </control>
          </mc:Choice>
        </mc:AlternateContent>
        <mc:AlternateContent xmlns:mc="http://schemas.openxmlformats.org/markup-compatibility/2006">
          <mc:Choice Requires="x14">
            <control shapeId="25649" r:id="rId15" name="Check Box 49">
              <controlPr locked="0" defaultSize="0" autoFill="0" autoLine="0" autoPict="0">
                <anchor moveWithCells="1">
                  <from>
                    <xdr:col>2</xdr:col>
                    <xdr:colOff>1074420</xdr:colOff>
                    <xdr:row>78</xdr:row>
                    <xdr:rowOff>160020</xdr:rowOff>
                  </from>
                  <to>
                    <xdr:col>3</xdr:col>
                    <xdr:colOff>1264920</xdr:colOff>
                    <xdr:row>80</xdr:row>
                    <xdr:rowOff>68580</xdr:rowOff>
                  </to>
                </anchor>
              </controlPr>
            </control>
          </mc:Choice>
        </mc:AlternateContent>
        <mc:AlternateContent xmlns:mc="http://schemas.openxmlformats.org/markup-compatibility/2006">
          <mc:Choice Requires="x14">
            <control shapeId="25650" r:id="rId16" name="Check Box 50">
              <controlPr locked="0" defaultSize="0" autoFill="0" autoLine="0" autoPict="0">
                <anchor moveWithCells="1">
                  <from>
                    <xdr:col>2</xdr:col>
                    <xdr:colOff>1074420</xdr:colOff>
                    <xdr:row>80</xdr:row>
                    <xdr:rowOff>160020</xdr:rowOff>
                  </from>
                  <to>
                    <xdr:col>3</xdr:col>
                    <xdr:colOff>2926080</xdr:colOff>
                    <xdr:row>82</xdr:row>
                    <xdr:rowOff>68580</xdr:rowOff>
                  </to>
                </anchor>
              </controlPr>
            </control>
          </mc:Choice>
        </mc:AlternateContent>
        <mc:AlternateContent xmlns:mc="http://schemas.openxmlformats.org/markup-compatibility/2006">
          <mc:Choice Requires="x14">
            <control shapeId="25651" r:id="rId17" name="Check Box 51">
              <controlPr locked="0" defaultSize="0" autoFill="0" autoLine="0" autoPict="0">
                <anchor moveWithCells="1">
                  <from>
                    <xdr:col>2</xdr:col>
                    <xdr:colOff>1074420</xdr:colOff>
                    <xdr:row>82</xdr:row>
                    <xdr:rowOff>160020</xdr:rowOff>
                  </from>
                  <to>
                    <xdr:col>3</xdr:col>
                    <xdr:colOff>2964180</xdr:colOff>
                    <xdr:row>84</xdr:row>
                    <xdr:rowOff>68580</xdr:rowOff>
                  </to>
                </anchor>
              </controlPr>
            </control>
          </mc:Choice>
        </mc:AlternateContent>
        <mc:AlternateContent xmlns:mc="http://schemas.openxmlformats.org/markup-compatibility/2006">
          <mc:Choice Requires="x14">
            <control shapeId="25652" r:id="rId18" name="Check Box 52">
              <controlPr locked="0" defaultSize="0" autoFill="0" autoLine="0" autoPict="0">
                <anchor moveWithCells="1">
                  <from>
                    <xdr:col>2</xdr:col>
                    <xdr:colOff>1066800</xdr:colOff>
                    <xdr:row>84</xdr:row>
                    <xdr:rowOff>152400</xdr:rowOff>
                  </from>
                  <to>
                    <xdr:col>3</xdr:col>
                    <xdr:colOff>3116580</xdr:colOff>
                    <xdr:row>86</xdr:row>
                    <xdr:rowOff>45720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B2:H146"/>
  <sheetViews>
    <sheetView showGridLines="0" showRuler="0" zoomScale="115" zoomScaleNormal="115" zoomScalePageLayoutView="130" workbookViewId="0">
      <selection activeCell="T8" sqref="S8:T8"/>
    </sheetView>
  </sheetViews>
  <sheetFormatPr defaultColWidth="11" defaultRowHeight="15.6"/>
  <cols>
    <col min="1" max="1" width="11" style="4"/>
    <col min="2" max="2" width="35.5" style="4" customWidth="1"/>
    <col min="3" max="3" width="11.5" style="4" customWidth="1"/>
    <col min="4" max="4" width="11.3984375" style="4" customWidth="1"/>
    <col min="5" max="5" width="11" style="4" customWidth="1"/>
    <col min="6" max="6" width="11.8984375" style="4" customWidth="1"/>
    <col min="7" max="7" width="11.3984375" style="4" customWidth="1"/>
    <col min="8" max="8" width="10.09765625" style="4" customWidth="1"/>
    <col min="9" max="18" width="11" style="4"/>
    <col min="19" max="19" width="1.5" style="4" customWidth="1"/>
    <col min="20" max="16384" width="11" style="4"/>
  </cols>
  <sheetData>
    <row r="2" spans="2:8" ht="18">
      <c r="B2" s="247" t="s">
        <v>507</v>
      </c>
      <c r="C2" s="247"/>
      <c r="D2" s="247"/>
      <c r="E2" s="247"/>
      <c r="F2" s="247"/>
      <c r="G2" s="247"/>
      <c r="H2" s="247"/>
    </row>
    <row r="4" spans="2:8" ht="18">
      <c r="B4" s="70" t="s">
        <v>508</v>
      </c>
    </row>
    <row r="5" spans="2:8" s="66" customFormat="1" ht="108.9" customHeight="1">
      <c r="B5" s="256" t="s">
        <v>509</v>
      </c>
      <c r="C5" s="256"/>
      <c r="D5" s="256"/>
      <c r="E5" s="256"/>
      <c r="F5" s="256"/>
      <c r="G5" s="256"/>
      <c r="H5" s="256"/>
    </row>
    <row r="6" spans="2:8" s="66" customFormat="1">
      <c r="B6" s="248" t="s">
        <v>510</v>
      </c>
      <c r="C6" s="248"/>
      <c r="D6" s="248"/>
      <c r="E6" s="248"/>
      <c r="F6" s="248"/>
      <c r="G6" s="248"/>
      <c r="H6" s="248"/>
    </row>
    <row r="7" spans="2:8">
      <c r="B7" s="81"/>
    </row>
    <row r="8" spans="2:8">
      <c r="B8" s="3"/>
      <c r="C8" s="253" t="s">
        <v>511</v>
      </c>
      <c r="D8" s="254"/>
      <c r="E8" s="253" t="s">
        <v>512</v>
      </c>
      <c r="F8" s="254"/>
      <c r="G8" s="253" t="s">
        <v>513</v>
      </c>
      <c r="H8" s="254"/>
    </row>
    <row r="9" spans="2:8" s="79" customFormat="1" ht="46.8">
      <c r="B9" s="39"/>
      <c r="C9" s="82" t="s">
        <v>514</v>
      </c>
      <c r="D9" s="82" t="s">
        <v>515</v>
      </c>
      <c r="E9" s="82" t="s">
        <v>514</v>
      </c>
      <c r="F9" s="82" t="s">
        <v>515</v>
      </c>
      <c r="G9" s="82" t="s">
        <v>514</v>
      </c>
      <c r="H9" s="82" t="s">
        <v>515</v>
      </c>
    </row>
    <row r="10" spans="2:8">
      <c r="B10" s="83"/>
      <c r="C10" s="251" t="s">
        <v>516</v>
      </c>
      <c r="D10" s="251"/>
      <c r="E10" s="251"/>
      <c r="F10" s="251"/>
      <c r="G10" s="251"/>
      <c r="H10" s="252"/>
    </row>
    <row r="11" spans="2:8" ht="45.9" customHeight="1">
      <c r="B11" s="84" t="s">
        <v>517</v>
      </c>
      <c r="C11" s="53">
        <v>1083</v>
      </c>
      <c r="D11" s="53">
        <v>88</v>
      </c>
      <c r="E11" s="53">
        <v>552</v>
      </c>
      <c r="F11" s="53">
        <v>39</v>
      </c>
      <c r="G11" s="53">
        <v>0</v>
      </c>
      <c r="H11" s="53">
        <v>0</v>
      </c>
    </row>
    <row r="12" spans="2:8" ht="45.9" customHeight="1">
      <c r="B12" s="84" t="s">
        <v>518</v>
      </c>
      <c r="C12" s="53">
        <v>480</v>
      </c>
      <c r="D12" s="53">
        <v>44</v>
      </c>
      <c r="E12" s="53">
        <v>180</v>
      </c>
      <c r="F12" s="53">
        <v>10</v>
      </c>
      <c r="G12" s="53">
        <v>0</v>
      </c>
      <c r="H12" s="53">
        <v>0</v>
      </c>
    </row>
    <row r="13" spans="2:8" ht="45.9" customHeight="1">
      <c r="B13" s="84" t="s">
        <v>519</v>
      </c>
      <c r="C13" s="53">
        <v>4022</v>
      </c>
      <c r="D13" s="53">
        <v>582</v>
      </c>
      <c r="E13" s="53">
        <v>1532</v>
      </c>
      <c r="F13" s="53">
        <v>150</v>
      </c>
      <c r="G13" s="53">
        <v>0</v>
      </c>
      <c r="H13" s="53">
        <v>0</v>
      </c>
    </row>
    <row r="14" spans="2:8" ht="45.9" customHeight="1">
      <c r="B14" s="85" t="s">
        <v>520</v>
      </c>
      <c r="C14" s="212">
        <f t="shared" ref="C14:G14" si="0">SUM(C11:C13)</f>
        <v>5585</v>
      </c>
      <c r="D14" s="212">
        <f t="shared" si="0"/>
        <v>714</v>
      </c>
      <c r="E14" s="212">
        <f t="shared" si="0"/>
        <v>2264</v>
      </c>
      <c r="F14" s="212">
        <f t="shared" si="0"/>
        <v>199</v>
      </c>
      <c r="G14" s="212">
        <f t="shared" si="0"/>
        <v>0</v>
      </c>
      <c r="H14" s="212">
        <v>0</v>
      </c>
    </row>
    <row r="15" spans="2:8" ht="45.9" customHeight="1">
      <c r="B15" s="84" t="s">
        <v>521</v>
      </c>
      <c r="C15" s="53">
        <v>41</v>
      </c>
      <c r="D15" s="53">
        <v>358</v>
      </c>
      <c r="E15" s="53">
        <v>23</v>
      </c>
      <c r="F15" s="53">
        <v>339</v>
      </c>
      <c r="G15" s="53">
        <v>0</v>
      </c>
      <c r="H15" s="53">
        <v>0</v>
      </c>
    </row>
    <row r="16" spans="2:8" ht="39" customHeight="1">
      <c r="B16" s="85" t="s">
        <v>522</v>
      </c>
      <c r="C16" s="212">
        <f t="shared" ref="C16:H16" si="1">SUM(C14+C15)</f>
        <v>5626</v>
      </c>
      <c r="D16" s="212">
        <f t="shared" si="1"/>
        <v>1072</v>
      </c>
      <c r="E16" s="212">
        <f t="shared" si="1"/>
        <v>2287</v>
      </c>
      <c r="F16" s="212">
        <f t="shared" si="1"/>
        <v>538</v>
      </c>
      <c r="G16" s="212">
        <f t="shared" si="1"/>
        <v>0</v>
      </c>
      <c r="H16" s="212">
        <f t="shared" si="1"/>
        <v>0</v>
      </c>
    </row>
    <row r="17" spans="2:8" ht="33.9" customHeight="1">
      <c r="B17" s="255" t="s">
        <v>523</v>
      </c>
      <c r="C17" s="255"/>
      <c r="D17" s="255"/>
      <c r="E17" s="255"/>
      <c r="F17" s="213">
        <f>SUM(D14+F14+H14)</f>
        <v>913</v>
      </c>
      <c r="G17" s="86"/>
      <c r="H17" s="86"/>
    </row>
    <row r="18" spans="2:8" ht="33.9" customHeight="1">
      <c r="B18" s="255" t="s">
        <v>524</v>
      </c>
      <c r="C18" s="255"/>
      <c r="D18" s="255"/>
      <c r="E18" s="255"/>
      <c r="F18" s="213">
        <f>SUM(C14+E14+G14)</f>
        <v>7849</v>
      </c>
      <c r="G18" s="86"/>
      <c r="H18" s="86"/>
    </row>
    <row r="19" spans="2:8" ht="33.9" customHeight="1">
      <c r="B19" s="255" t="s">
        <v>525</v>
      </c>
      <c r="C19" s="255"/>
      <c r="D19" s="255"/>
      <c r="E19" s="255"/>
      <c r="F19" s="213">
        <f>SUM(C14:H14)</f>
        <v>8762</v>
      </c>
      <c r="G19" s="86"/>
      <c r="H19" s="86"/>
    </row>
    <row r="20" spans="2:8" ht="33.9" customHeight="1">
      <c r="B20" s="255" t="s">
        <v>526</v>
      </c>
      <c r="C20" s="255"/>
      <c r="D20" s="255"/>
      <c r="E20" s="255"/>
      <c r="F20" s="213">
        <f>(SUM(C16:H16))</f>
        <v>9523</v>
      </c>
      <c r="G20" s="86"/>
      <c r="H20" s="86"/>
    </row>
    <row r="21" spans="2:8" ht="20.100000000000001" customHeight="1">
      <c r="B21" s="87"/>
      <c r="C21" s="86"/>
      <c r="D21" s="86"/>
      <c r="E21" s="86"/>
      <c r="F21" s="86"/>
      <c r="G21" s="86"/>
      <c r="H21" s="86"/>
    </row>
    <row r="22" spans="2:8">
      <c r="B22" s="3"/>
      <c r="C22" s="253" t="s">
        <v>511</v>
      </c>
      <c r="D22" s="254"/>
      <c r="E22" s="253" t="s">
        <v>512</v>
      </c>
      <c r="F22" s="254"/>
      <c r="G22" s="253" t="s">
        <v>513</v>
      </c>
      <c r="H22" s="254"/>
    </row>
    <row r="23" spans="2:8" ht="48.9" customHeight="1">
      <c r="B23" s="39"/>
      <c r="C23" s="82" t="s">
        <v>514</v>
      </c>
      <c r="D23" s="82" t="s">
        <v>515</v>
      </c>
      <c r="E23" s="82" t="s">
        <v>514</v>
      </c>
      <c r="F23" s="82" t="s">
        <v>515</v>
      </c>
      <c r="G23" s="82" t="s">
        <v>514</v>
      </c>
      <c r="H23" s="82" t="s">
        <v>515</v>
      </c>
    </row>
    <row r="24" spans="2:8" ht="15.9" customHeight="1">
      <c r="B24" s="88"/>
      <c r="C24" s="249" t="s">
        <v>527</v>
      </c>
      <c r="D24" s="249"/>
      <c r="E24" s="249"/>
      <c r="F24" s="249"/>
      <c r="G24" s="249"/>
      <c r="H24" s="250"/>
    </row>
    <row r="25" spans="2:8" ht="33" customHeight="1">
      <c r="B25" s="84" t="s">
        <v>528</v>
      </c>
      <c r="C25" s="53">
        <v>750</v>
      </c>
      <c r="D25" s="53">
        <v>149</v>
      </c>
      <c r="E25" s="53">
        <v>327</v>
      </c>
      <c r="F25" s="53">
        <v>60</v>
      </c>
      <c r="G25" s="53">
        <v>0</v>
      </c>
      <c r="H25" s="53">
        <v>0</v>
      </c>
    </row>
    <row r="26" spans="2:8" ht="33" customHeight="1">
      <c r="B26" s="84" t="s">
        <v>529</v>
      </c>
      <c r="C26" s="53">
        <v>912</v>
      </c>
      <c r="D26" s="53">
        <v>481</v>
      </c>
      <c r="E26" s="53">
        <v>438</v>
      </c>
      <c r="F26" s="53">
        <v>190</v>
      </c>
      <c r="G26" s="53">
        <v>0</v>
      </c>
      <c r="H26" s="53">
        <v>0</v>
      </c>
    </row>
    <row r="27" spans="2:8" ht="33" customHeight="1">
      <c r="B27" s="84" t="s">
        <v>530</v>
      </c>
      <c r="C27" s="53">
        <v>38</v>
      </c>
      <c r="D27" s="53">
        <v>72</v>
      </c>
      <c r="E27" s="53">
        <v>10</v>
      </c>
      <c r="F27" s="53">
        <v>57</v>
      </c>
      <c r="G27" s="53">
        <v>0</v>
      </c>
      <c r="H27" s="53">
        <v>0</v>
      </c>
    </row>
    <row r="28" spans="2:8" ht="33" customHeight="1">
      <c r="B28" s="85" t="s">
        <v>531</v>
      </c>
      <c r="C28" s="212">
        <f t="shared" ref="C28:H28" si="2">SUM(C25:C27)</f>
        <v>1700</v>
      </c>
      <c r="D28" s="212">
        <f t="shared" si="2"/>
        <v>702</v>
      </c>
      <c r="E28" s="212">
        <f t="shared" si="2"/>
        <v>775</v>
      </c>
      <c r="F28" s="212">
        <f t="shared" si="2"/>
        <v>307</v>
      </c>
      <c r="G28" s="212">
        <f t="shared" si="2"/>
        <v>0</v>
      </c>
      <c r="H28" s="212">
        <f t="shared" si="2"/>
        <v>0</v>
      </c>
    </row>
    <row r="30" spans="2:8" ht="36" customHeight="1">
      <c r="B30" s="255" t="s">
        <v>532</v>
      </c>
      <c r="C30" s="255"/>
      <c r="D30" s="255"/>
      <c r="E30" s="255"/>
      <c r="F30" s="213" cm="1">
        <f t="array" ref="F30">SUM(D25:D26+F25:F26+H25:H26)</f>
        <v>880</v>
      </c>
    </row>
    <row r="31" spans="2:8" ht="36" customHeight="1">
      <c r="B31" s="255" t="s">
        <v>533</v>
      </c>
      <c r="C31" s="255"/>
      <c r="D31" s="255"/>
      <c r="E31" s="255"/>
      <c r="F31" s="213" cm="1">
        <f t="array" ref="F31">SUM(C25:C26+E25:E26+G25:G26)</f>
        <v>2427</v>
      </c>
    </row>
    <row r="32" spans="2:8" ht="36" customHeight="1">
      <c r="B32" s="255" t="s">
        <v>534</v>
      </c>
      <c r="C32" s="255"/>
      <c r="D32" s="255"/>
      <c r="E32" s="255"/>
      <c r="F32" s="213">
        <f>SUM(C25:H26)</f>
        <v>3307</v>
      </c>
    </row>
    <row r="33" spans="2:8" ht="36" customHeight="1">
      <c r="B33" s="255" t="s">
        <v>535</v>
      </c>
      <c r="C33" s="255"/>
      <c r="D33" s="255"/>
      <c r="E33" s="255"/>
      <c r="F33" s="213">
        <f>SUM(C28:H28)</f>
        <v>3484</v>
      </c>
    </row>
    <row r="34" spans="2:8" ht="18">
      <c r="B34" s="70" t="s">
        <v>536</v>
      </c>
    </row>
    <row r="35" spans="2:8" ht="9.9" customHeight="1"/>
    <row r="36" spans="2:8" ht="30.9" customHeight="1">
      <c r="B36" s="257" t="s">
        <v>537</v>
      </c>
      <c r="C36" s="257"/>
      <c r="D36" s="257"/>
      <c r="E36" s="257"/>
      <c r="F36" s="257"/>
      <c r="G36" s="257"/>
      <c r="H36" s="257"/>
    </row>
    <row r="37" spans="2:8" ht="6.9" customHeight="1">
      <c r="B37" s="258"/>
      <c r="C37" s="258"/>
      <c r="D37" s="258"/>
      <c r="E37" s="258"/>
      <c r="F37" s="258"/>
      <c r="G37" s="258"/>
      <c r="H37" s="258"/>
    </row>
    <row r="38" spans="2:8" ht="29.1" customHeight="1">
      <c r="B38" s="258" t="s">
        <v>538</v>
      </c>
      <c r="C38" s="258"/>
      <c r="D38" s="258"/>
      <c r="E38" s="258"/>
      <c r="F38" s="258"/>
      <c r="G38" s="258"/>
      <c r="H38" s="258"/>
    </row>
    <row r="39" spans="2:8" ht="30" customHeight="1">
      <c r="B39" s="259" t="s">
        <v>539</v>
      </c>
      <c r="C39" s="259"/>
      <c r="D39" s="259"/>
      <c r="E39" s="259"/>
      <c r="F39" s="259"/>
      <c r="G39" s="259"/>
      <c r="H39" s="259"/>
    </row>
    <row r="40" spans="2:8" ht="39.9" customHeight="1">
      <c r="B40" s="258" t="s">
        <v>540</v>
      </c>
      <c r="C40" s="258"/>
      <c r="D40" s="258"/>
      <c r="E40" s="258"/>
      <c r="F40" s="258"/>
      <c r="G40" s="258"/>
      <c r="H40" s="258"/>
    </row>
    <row r="41" spans="2:8" ht="63" customHeight="1">
      <c r="B41" s="258" t="s">
        <v>541</v>
      </c>
      <c r="C41" s="258"/>
      <c r="D41" s="258"/>
      <c r="E41" s="258"/>
      <c r="F41" s="258"/>
      <c r="G41" s="258"/>
      <c r="H41" s="258"/>
    </row>
    <row r="42" spans="2:8" ht="45.9" customHeight="1">
      <c r="B42" s="260" t="s">
        <v>542</v>
      </c>
      <c r="C42" s="260"/>
      <c r="D42" s="260"/>
      <c r="E42" s="260"/>
      <c r="F42" s="260"/>
      <c r="G42" s="260"/>
      <c r="H42" s="260"/>
    </row>
    <row r="43" spans="2:8" ht="63.9" customHeight="1">
      <c r="B43" s="260" t="s">
        <v>543</v>
      </c>
      <c r="C43" s="260"/>
      <c r="D43" s="260"/>
      <c r="E43" s="260"/>
      <c r="F43" s="260"/>
      <c r="G43" s="260"/>
      <c r="H43" s="260"/>
    </row>
    <row r="44" spans="2:8" ht="65.099999999999994" customHeight="1">
      <c r="C44" s="261" t="s">
        <v>544</v>
      </c>
      <c r="D44" s="262"/>
      <c r="E44" s="262" t="s">
        <v>545</v>
      </c>
      <c r="F44" s="262"/>
      <c r="G44" s="262" t="s">
        <v>546</v>
      </c>
      <c r="H44" s="262"/>
    </row>
    <row r="45" spans="2:8" ht="32.25" customHeight="1">
      <c r="B45" s="91" t="s">
        <v>547</v>
      </c>
      <c r="C45" s="92"/>
      <c r="D45" s="214">
        <v>91</v>
      </c>
      <c r="E45" s="92"/>
      <c r="F45" s="53">
        <v>428</v>
      </c>
      <c r="G45" s="69"/>
      <c r="H45" s="53">
        <v>456</v>
      </c>
    </row>
    <row r="46" spans="2:8" ht="32.25" customHeight="1">
      <c r="B46" s="91" t="s">
        <v>548</v>
      </c>
      <c r="C46" s="92"/>
      <c r="D46" s="214">
        <v>548</v>
      </c>
      <c r="E46" s="92"/>
      <c r="F46" s="53">
        <v>2472</v>
      </c>
      <c r="G46" s="69"/>
      <c r="H46" s="53">
        <v>2551</v>
      </c>
    </row>
    <row r="47" spans="2:8" ht="32.25" customHeight="1">
      <c r="B47" s="91" t="s">
        <v>549</v>
      </c>
      <c r="C47" s="92"/>
      <c r="D47" s="214">
        <v>195</v>
      </c>
      <c r="E47" s="92"/>
      <c r="F47" s="53">
        <v>910</v>
      </c>
      <c r="G47" s="69"/>
      <c r="H47" s="53">
        <v>958</v>
      </c>
    </row>
    <row r="48" spans="2:8" ht="32.25" customHeight="1">
      <c r="B48" s="91" t="s">
        <v>550</v>
      </c>
      <c r="C48" s="92"/>
      <c r="D48" s="214">
        <v>472</v>
      </c>
      <c r="E48" s="92"/>
      <c r="F48" s="53">
        <v>2664</v>
      </c>
      <c r="G48" s="69"/>
      <c r="H48" s="53">
        <v>2713</v>
      </c>
    </row>
    <row r="49" spans="2:8" ht="32.25" customHeight="1">
      <c r="B49" s="91" t="s">
        <v>551</v>
      </c>
      <c r="C49" s="92"/>
      <c r="D49" s="214">
        <v>2</v>
      </c>
      <c r="E49" s="92"/>
      <c r="F49" s="53">
        <v>10</v>
      </c>
      <c r="G49" s="69"/>
      <c r="H49" s="53">
        <v>10</v>
      </c>
    </row>
    <row r="50" spans="2:8" ht="32.25" customHeight="1">
      <c r="B50" s="91" t="s">
        <v>552</v>
      </c>
      <c r="C50" s="92"/>
      <c r="D50" s="214">
        <v>367</v>
      </c>
      <c r="E50" s="92"/>
      <c r="F50" s="53">
        <v>1855</v>
      </c>
      <c r="G50" s="69"/>
      <c r="H50" s="53">
        <v>1872</v>
      </c>
    </row>
    <row r="51" spans="2:8" ht="32.25" customHeight="1">
      <c r="B51" s="91" t="s">
        <v>553</v>
      </c>
      <c r="C51" s="92"/>
      <c r="D51" s="214">
        <v>0</v>
      </c>
      <c r="E51" s="92"/>
      <c r="F51" s="53">
        <v>2</v>
      </c>
      <c r="G51" s="69"/>
      <c r="H51" s="53">
        <v>2</v>
      </c>
    </row>
    <row r="52" spans="2:8" ht="32.25" customHeight="1">
      <c r="B52" s="91" t="s">
        <v>554</v>
      </c>
      <c r="C52" s="92"/>
      <c r="D52" s="214">
        <v>44</v>
      </c>
      <c r="E52" s="92"/>
      <c r="F52" s="53">
        <v>275</v>
      </c>
      <c r="G52" s="69"/>
      <c r="H52" s="53">
        <v>281</v>
      </c>
    </row>
    <row r="53" spans="2:8" ht="32.25" customHeight="1">
      <c r="B53" s="91" t="s">
        <v>555</v>
      </c>
      <c r="C53" s="92"/>
      <c r="D53" s="214">
        <v>43</v>
      </c>
      <c r="E53" s="92"/>
      <c r="F53" s="53">
        <v>146</v>
      </c>
      <c r="G53" s="69"/>
      <c r="H53" s="53">
        <v>680</v>
      </c>
    </row>
    <row r="54" spans="2:8" ht="32.25" customHeight="1">
      <c r="B54" s="87" t="s">
        <v>556</v>
      </c>
      <c r="C54" s="92"/>
      <c r="D54" s="215">
        <f>SUM(D45:D53)</f>
        <v>1762</v>
      </c>
      <c r="E54" s="92"/>
      <c r="F54" s="216">
        <f>SUM(F45:F53)</f>
        <v>8762</v>
      </c>
      <c r="G54" s="93"/>
      <c r="H54" s="216">
        <f>SUM(H45:H53)</f>
        <v>9523</v>
      </c>
    </row>
    <row r="55" spans="2:8" ht="14.1" customHeight="1">
      <c r="B55" s="87"/>
      <c r="C55" s="92"/>
      <c r="D55" s="92"/>
      <c r="E55" s="92"/>
      <c r="F55" s="93"/>
      <c r="G55" s="93"/>
      <c r="H55" s="94"/>
    </row>
    <row r="56" spans="2:8" ht="18">
      <c r="B56" s="70" t="s">
        <v>557</v>
      </c>
    </row>
    <row r="57" spans="2:8" ht="23.1" customHeight="1">
      <c r="B57" s="95" t="s">
        <v>558</v>
      </c>
    </row>
    <row r="58" spans="2:8" ht="12" customHeight="1">
      <c r="B58" s="96"/>
      <c r="C58" s="96"/>
      <c r="D58" s="96"/>
      <c r="E58" s="97"/>
    </row>
    <row r="59" spans="2:8" ht="24.9" customHeight="1">
      <c r="B59" s="98" t="s">
        <v>559</v>
      </c>
      <c r="C59" s="36"/>
      <c r="D59" s="99"/>
      <c r="E59" s="232" t="s">
        <v>560</v>
      </c>
      <c r="F59" s="232"/>
      <c r="G59" s="35"/>
    </row>
    <row r="60" spans="2:8" ht="24.9" customHeight="1">
      <c r="B60" s="98"/>
      <c r="C60" s="101"/>
      <c r="D60" s="99"/>
      <c r="E60" s="100"/>
      <c r="F60" s="102"/>
    </row>
    <row r="61" spans="2:8" ht="24.9" customHeight="1">
      <c r="B61" s="98" t="s">
        <v>561</v>
      </c>
      <c r="C61" s="214">
        <v>1815</v>
      </c>
      <c r="D61" s="99"/>
      <c r="E61" s="232" t="s">
        <v>562</v>
      </c>
      <c r="F61" s="232"/>
      <c r="G61" s="219">
        <v>122</v>
      </c>
    </row>
    <row r="62" spans="2:8" ht="24.9" customHeight="1">
      <c r="B62" s="98"/>
      <c r="C62" s="103"/>
      <c r="D62" s="99"/>
      <c r="E62" s="100"/>
      <c r="F62" s="100"/>
      <c r="G62" s="100"/>
    </row>
    <row r="63" spans="2:8" ht="24.9" customHeight="1">
      <c r="B63" s="98" t="s">
        <v>563</v>
      </c>
      <c r="C63" s="214">
        <v>1218</v>
      </c>
      <c r="D63" s="99"/>
      <c r="E63" s="232" t="s">
        <v>564</v>
      </c>
      <c r="F63" s="232"/>
      <c r="G63" s="38"/>
    </row>
    <row r="64" spans="2:8" ht="24.9" customHeight="1">
      <c r="B64" s="98"/>
      <c r="C64" s="101"/>
      <c r="D64" s="99"/>
      <c r="E64" s="100"/>
      <c r="F64" s="102"/>
    </row>
    <row r="65" spans="2:8" ht="24.9" customHeight="1">
      <c r="B65" s="98" t="s">
        <v>565</v>
      </c>
      <c r="C65" s="214">
        <v>95</v>
      </c>
      <c r="D65" s="233" t="s">
        <v>566</v>
      </c>
      <c r="E65" s="232"/>
      <c r="F65" s="232"/>
      <c r="G65" s="35"/>
    </row>
    <row r="66" spans="2:8" ht="24.9" customHeight="1">
      <c r="B66" s="98"/>
      <c r="C66" s="101"/>
      <c r="D66" s="101"/>
      <c r="E66" s="104"/>
    </row>
    <row r="67" spans="2:8" ht="24.9" customHeight="1">
      <c r="B67" s="98" t="s">
        <v>567</v>
      </c>
      <c r="C67" s="35"/>
      <c r="D67" s="101"/>
      <c r="E67" s="104"/>
    </row>
    <row r="69" spans="2:8" ht="18">
      <c r="B69" s="70" t="s">
        <v>568</v>
      </c>
    </row>
    <row r="70" spans="2:8" ht="5.0999999999999996" customHeight="1">
      <c r="B70" s="31"/>
    </row>
    <row r="71" spans="2:8" ht="15.9" customHeight="1">
      <c r="B71" s="244" t="s">
        <v>569</v>
      </c>
      <c r="C71" s="244"/>
      <c r="D71" s="244"/>
      <c r="E71" s="244"/>
      <c r="F71" s="244"/>
      <c r="G71" s="244"/>
      <c r="H71" s="244"/>
    </row>
    <row r="72" spans="2:8" ht="6.9" customHeight="1">
      <c r="B72" s="105"/>
    </row>
    <row r="73" spans="2:8" ht="36.9" customHeight="1">
      <c r="B73" s="245" t="s">
        <v>570</v>
      </c>
      <c r="C73" s="245"/>
      <c r="D73" s="245"/>
      <c r="E73" s="245"/>
      <c r="F73" s="245"/>
      <c r="G73" s="245"/>
      <c r="H73" s="245"/>
    </row>
    <row r="74" spans="2:8" ht="6.9" customHeight="1">
      <c r="B74" s="106"/>
    </row>
    <row r="75" spans="2:8" ht="36.9" customHeight="1">
      <c r="B75" s="246" t="s">
        <v>571</v>
      </c>
      <c r="C75" s="246"/>
      <c r="D75" s="246"/>
      <c r="E75" s="246"/>
      <c r="F75" s="246"/>
      <c r="G75" s="246"/>
      <c r="H75" s="246"/>
    </row>
    <row r="76" spans="2:8" ht="114.9" customHeight="1">
      <c r="B76" s="244" t="s">
        <v>572</v>
      </c>
      <c r="C76" s="244"/>
      <c r="D76" s="244"/>
      <c r="E76" s="244"/>
      <c r="F76" s="244"/>
      <c r="G76" s="244"/>
      <c r="H76" s="244"/>
    </row>
    <row r="77" spans="2:8" s="67" customFormat="1" ht="14.1" customHeight="1">
      <c r="B77" s="243"/>
      <c r="C77" s="243"/>
      <c r="D77" s="243"/>
      <c r="E77" s="243"/>
      <c r="F77" s="243"/>
      <c r="G77" s="243"/>
      <c r="H77" s="243"/>
    </row>
    <row r="78" spans="2:8">
      <c r="B78" s="238" t="s">
        <v>573</v>
      </c>
      <c r="C78" s="238"/>
      <c r="D78" s="238"/>
      <c r="E78" s="240" t="s">
        <v>574</v>
      </c>
      <c r="F78" s="240"/>
      <c r="G78" s="240"/>
      <c r="H78" s="240"/>
    </row>
    <row r="79" spans="2:8" ht="132" customHeight="1">
      <c r="B79" s="239"/>
      <c r="C79" s="239"/>
      <c r="D79" s="239"/>
      <c r="E79" s="82" t="s">
        <v>575</v>
      </c>
      <c r="F79" s="82" t="s">
        <v>576</v>
      </c>
      <c r="G79" s="82" t="s">
        <v>577</v>
      </c>
      <c r="H79" s="107" t="s">
        <v>556</v>
      </c>
    </row>
    <row r="80" spans="2:8" ht="60" customHeight="1">
      <c r="B80" s="241" t="s">
        <v>578</v>
      </c>
      <c r="C80" s="241"/>
      <c r="D80" s="241"/>
      <c r="E80" s="53">
        <v>410</v>
      </c>
      <c r="F80" s="53">
        <v>171</v>
      </c>
      <c r="G80" s="53">
        <v>501</v>
      </c>
      <c r="H80" s="217">
        <f t="shared" ref="H80:H85" si="3">SUM(E80:G80)</f>
        <v>1082</v>
      </c>
    </row>
    <row r="81" spans="2:8" ht="138" customHeight="1">
      <c r="B81" s="236" t="s">
        <v>579</v>
      </c>
      <c r="C81" s="236"/>
      <c r="D81" s="236"/>
      <c r="E81" s="53">
        <v>0</v>
      </c>
      <c r="F81" s="53">
        <v>6</v>
      </c>
      <c r="G81" s="53">
        <v>5</v>
      </c>
      <c r="H81" s="217">
        <f t="shared" si="3"/>
        <v>11</v>
      </c>
    </row>
    <row r="82" spans="2:8" ht="63.9" customHeight="1">
      <c r="B82" s="241" t="s">
        <v>580</v>
      </c>
      <c r="C82" s="241"/>
      <c r="D82" s="241"/>
      <c r="E82" s="217">
        <f>E80-E81</f>
        <v>410</v>
      </c>
      <c r="F82" s="217">
        <f>F80-F81</f>
        <v>165</v>
      </c>
      <c r="G82" s="217">
        <f>G80-G81</f>
        <v>496</v>
      </c>
      <c r="H82" s="217">
        <f t="shared" si="3"/>
        <v>1071</v>
      </c>
    </row>
    <row r="83" spans="2:8" ht="63.9" customHeight="1">
      <c r="B83" s="241" t="s">
        <v>581</v>
      </c>
      <c r="C83" s="241"/>
      <c r="D83" s="241"/>
      <c r="E83" s="53">
        <v>180</v>
      </c>
      <c r="F83" s="53">
        <v>69</v>
      </c>
      <c r="G83" s="53">
        <v>275</v>
      </c>
      <c r="H83" s="217">
        <f t="shared" si="3"/>
        <v>524</v>
      </c>
    </row>
    <row r="84" spans="2:8" ht="63.9" customHeight="1">
      <c r="B84" s="241" t="s">
        <v>582</v>
      </c>
      <c r="C84" s="241"/>
      <c r="D84" s="241"/>
      <c r="E84" s="53">
        <v>86</v>
      </c>
      <c r="F84" s="53">
        <v>29</v>
      </c>
      <c r="G84" s="53">
        <v>84</v>
      </c>
      <c r="H84" s="217">
        <f t="shared" si="3"/>
        <v>199</v>
      </c>
    </row>
    <row r="85" spans="2:8" ht="63.9" customHeight="1">
      <c r="B85" s="241" t="s">
        <v>583</v>
      </c>
      <c r="C85" s="241"/>
      <c r="D85" s="241"/>
      <c r="E85" s="53">
        <v>25</v>
      </c>
      <c r="F85" s="53">
        <v>9</v>
      </c>
      <c r="G85" s="53">
        <v>19</v>
      </c>
      <c r="H85" s="217">
        <f t="shared" si="3"/>
        <v>53</v>
      </c>
    </row>
    <row r="86" spans="2:8" ht="36" customHeight="1">
      <c r="B86" s="242" t="s">
        <v>584</v>
      </c>
      <c r="C86" s="242"/>
      <c r="D86" s="242"/>
      <c r="E86" s="217">
        <f>SUM(E83:E85)</f>
        <v>291</v>
      </c>
      <c r="F86" s="217">
        <f>SUM(F83:F85)</f>
        <v>107</v>
      </c>
      <c r="G86" s="217">
        <f>SUM(G83:G85)</f>
        <v>378</v>
      </c>
      <c r="H86" s="217">
        <f>SUM(H83:H85)</f>
        <v>776</v>
      </c>
    </row>
    <row r="87" spans="2:8" ht="57.6" customHeight="1">
      <c r="B87" s="242" t="s">
        <v>585</v>
      </c>
      <c r="C87" s="242"/>
      <c r="D87" s="242"/>
      <c r="E87" s="110">
        <f>E86/E82</f>
        <v>0.70975609756097557</v>
      </c>
      <c r="F87" s="110">
        <f>F86/F82</f>
        <v>0.64848484848484844</v>
      </c>
      <c r="G87" s="110">
        <f>G86/G82</f>
        <v>0.76209677419354838</v>
      </c>
      <c r="H87" s="110">
        <f>H86/H82</f>
        <v>0.72455648926237159</v>
      </c>
    </row>
    <row r="88" spans="2:8" ht="12.9" customHeight="1">
      <c r="B88" s="111"/>
      <c r="C88" s="111"/>
      <c r="D88" s="111"/>
      <c r="E88" s="112"/>
      <c r="F88" s="112"/>
      <c r="G88" s="112"/>
      <c r="H88" s="112"/>
    </row>
    <row r="89" spans="2:8" ht="15.9" customHeight="1">
      <c r="B89" s="238" t="s">
        <v>573</v>
      </c>
      <c r="C89" s="238"/>
      <c r="D89" s="238"/>
      <c r="E89" s="240" t="s">
        <v>586</v>
      </c>
      <c r="F89" s="240"/>
      <c r="G89" s="240"/>
      <c r="H89" s="240"/>
    </row>
    <row r="90" spans="2:8" ht="126" customHeight="1">
      <c r="B90" s="239"/>
      <c r="C90" s="239"/>
      <c r="D90" s="239"/>
      <c r="E90" s="82" t="s">
        <v>575</v>
      </c>
      <c r="F90" s="82" t="s">
        <v>576</v>
      </c>
      <c r="G90" s="82" t="s">
        <v>577</v>
      </c>
      <c r="H90" s="107" t="s">
        <v>556</v>
      </c>
    </row>
    <row r="91" spans="2:8" ht="48.9" customHeight="1">
      <c r="B91" s="236" t="s">
        <v>587</v>
      </c>
      <c r="C91" s="236"/>
      <c r="D91" s="236"/>
      <c r="E91" s="37"/>
      <c r="F91" s="37"/>
      <c r="G91" s="37"/>
      <c r="H91" s="109">
        <f t="shared" ref="H91:H96" si="4">SUM(E91:G91)</f>
        <v>0</v>
      </c>
    </row>
    <row r="92" spans="2:8" ht="81" customHeight="1">
      <c r="B92" s="236" t="s">
        <v>588</v>
      </c>
      <c r="C92" s="236"/>
      <c r="D92" s="236"/>
      <c r="E92" s="37"/>
      <c r="F92" s="37"/>
      <c r="G92" s="37"/>
      <c r="H92" s="109">
        <f t="shared" si="4"/>
        <v>0</v>
      </c>
    </row>
    <row r="93" spans="2:8" ht="27" customHeight="1">
      <c r="B93" s="236" t="s">
        <v>589</v>
      </c>
      <c r="C93" s="236"/>
      <c r="D93" s="236"/>
      <c r="E93" s="109">
        <f>E91-E92</f>
        <v>0</v>
      </c>
      <c r="F93" s="109">
        <f>F91-F92</f>
        <v>0</v>
      </c>
      <c r="G93" s="109">
        <f>G91-G92</f>
        <v>0</v>
      </c>
      <c r="H93" s="109">
        <f t="shared" si="4"/>
        <v>0</v>
      </c>
    </row>
    <row r="94" spans="2:8" ht="44.1" customHeight="1">
      <c r="B94" s="236" t="s">
        <v>590</v>
      </c>
      <c r="C94" s="236"/>
      <c r="D94" s="236"/>
      <c r="E94" s="37"/>
      <c r="F94" s="37"/>
      <c r="G94" s="37"/>
      <c r="H94" s="109">
        <f t="shared" si="4"/>
        <v>0</v>
      </c>
    </row>
    <row r="95" spans="2:8" ht="54.9" customHeight="1">
      <c r="B95" s="236" t="s">
        <v>591</v>
      </c>
      <c r="C95" s="236"/>
      <c r="D95" s="236"/>
      <c r="E95" s="37"/>
      <c r="F95" s="37"/>
      <c r="G95" s="37"/>
      <c r="H95" s="109">
        <f t="shared" si="4"/>
        <v>0</v>
      </c>
    </row>
    <row r="96" spans="2:8" ht="54.9" customHeight="1">
      <c r="B96" s="236" t="s">
        <v>592</v>
      </c>
      <c r="C96" s="236"/>
      <c r="D96" s="236"/>
      <c r="E96" s="37"/>
      <c r="F96" s="37"/>
      <c r="G96" s="37"/>
      <c r="H96" s="109">
        <f t="shared" si="4"/>
        <v>0</v>
      </c>
    </row>
    <row r="97" spans="2:8" ht="36.9" customHeight="1">
      <c r="B97" s="237" t="s">
        <v>584</v>
      </c>
      <c r="C97" s="237"/>
      <c r="D97" s="237"/>
      <c r="E97" s="109">
        <f>SUM(E94:E96)</f>
        <v>0</v>
      </c>
      <c r="F97" s="109">
        <f>SUM(F94:F96)</f>
        <v>0</v>
      </c>
      <c r="G97" s="109">
        <f>SUM(G94:G96)</f>
        <v>0</v>
      </c>
      <c r="H97" s="109">
        <f>SUM(H94:H96)</f>
        <v>0</v>
      </c>
    </row>
    <row r="98" spans="2:8" ht="39" customHeight="1">
      <c r="B98" s="237" t="s">
        <v>593</v>
      </c>
      <c r="C98" s="237"/>
      <c r="D98" s="237"/>
      <c r="E98" s="110" t="e">
        <f>E97/E93</f>
        <v>#DIV/0!</v>
      </c>
      <c r="F98" s="110" t="e">
        <f>F97/F93</f>
        <v>#DIV/0!</v>
      </c>
      <c r="G98" s="110" t="e">
        <f>G97/G93</f>
        <v>#DIV/0!</v>
      </c>
      <c r="H98" s="110" t="e">
        <f>H97/H93</f>
        <v>#DIV/0!</v>
      </c>
    </row>
    <row r="99" spans="2:8" ht="6" customHeight="1">
      <c r="B99" s="111"/>
      <c r="C99" s="111"/>
      <c r="D99" s="111"/>
      <c r="E99" s="112"/>
      <c r="F99" s="112"/>
      <c r="G99" s="112"/>
      <c r="H99" s="112"/>
    </row>
    <row r="100" spans="2:8">
      <c r="B100" s="235" t="s">
        <v>594</v>
      </c>
      <c r="C100" s="235"/>
      <c r="D100" s="235"/>
      <c r="E100" s="235"/>
      <c r="F100" s="235"/>
      <c r="G100" s="112"/>
      <c r="H100" s="112"/>
    </row>
    <row r="101" spans="2:8" ht="8.1" customHeight="1"/>
    <row r="102" spans="2:8" ht="36.9" customHeight="1">
      <c r="B102" s="234" t="s">
        <v>595</v>
      </c>
      <c r="C102" s="234"/>
      <c r="D102" s="234"/>
      <c r="E102" s="113" t="s">
        <v>0</v>
      </c>
      <c r="F102" s="113" t="s">
        <v>1</v>
      </c>
    </row>
    <row r="103" spans="2:8" ht="41.85" customHeight="1">
      <c r="B103" s="230" t="s">
        <v>596</v>
      </c>
      <c r="C103" s="228"/>
      <c r="D103" s="229"/>
      <c r="E103" s="38"/>
      <c r="F103" s="38"/>
    </row>
    <row r="104" spans="2:8" ht="84" customHeight="1">
      <c r="B104" s="228" t="s">
        <v>1370</v>
      </c>
      <c r="C104" s="228"/>
      <c r="D104" s="229"/>
      <c r="E104" s="38"/>
      <c r="F104" s="38"/>
    </row>
    <row r="105" spans="2:8" ht="41.85" customHeight="1">
      <c r="B105" s="228" t="s">
        <v>597</v>
      </c>
      <c r="C105" s="228"/>
      <c r="D105" s="229"/>
      <c r="E105" s="114">
        <f>E103-E104</f>
        <v>0</v>
      </c>
      <c r="F105" s="114">
        <f>F103-F104</f>
        <v>0</v>
      </c>
    </row>
    <row r="106" spans="2:8" ht="41.85" customHeight="1">
      <c r="B106" s="228" t="s">
        <v>598</v>
      </c>
      <c r="C106" s="228"/>
      <c r="D106" s="229"/>
      <c r="E106" s="38"/>
      <c r="F106" s="38"/>
    </row>
    <row r="107" spans="2:8" ht="41.85" customHeight="1">
      <c r="B107" s="230" t="s">
        <v>599</v>
      </c>
      <c r="C107" s="230"/>
      <c r="D107" s="231"/>
      <c r="E107" s="38"/>
      <c r="F107" s="38"/>
    </row>
    <row r="108" spans="2:8" ht="41.85" customHeight="1">
      <c r="B108" s="230" t="s">
        <v>600</v>
      </c>
      <c r="C108" s="230"/>
      <c r="D108" s="231"/>
      <c r="E108" s="38"/>
      <c r="F108" s="38"/>
    </row>
    <row r="109" spans="2:8" ht="41.85" customHeight="1">
      <c r="B109" s="230" t="s">
        <v>601</v>
      </c>
      <c r="C109" s="230"/>
      <c r="D109" s="231"/>
      <c r="E109" s="38"/>
      <c r="F109" s="38"/>
    </row>
    <row r="110" spans="2:8" ht="41.85" customHeight="1">
      <c r="B110" s="230" t="s">
        <v>602</v>
      </c>
      <c r="C110" s="230"/>
      <c r="D110" s="231"/>
      <c r="E110" s="38"/>
      <c r="F110" s="38"/>
    </row>
    <row r="111" spans="2:8" ht="41.85" customHeight="1">
      <c r="B111" s="230" t="s">
        <v>603</v>
      </c>
      <c r="C111" s="230"/>
      <c r="D111" s="231"/>
      <c r="E111" s="38"/>
      <c r="F111" s="38"/>
    </row>
    <row r="112" spans="2:8" ht="41.85" customHeight="1">
      <c r="B112" s="230" t="s">
        <v>604</v>
      </c>
      <c r="C112" s="230"/>
      <c r="D112" s="231"/>
      <c r="E112" s="38"/>
      <c r="F112" s="38"/>
    </row>
    <row r="114" spans="2:8" ht="18">
      <c r="B114" s="70" t="s">
        <v>605</v>
      </c>
    </row>
    <row r="116" spans="2:8" ht="15.9" customHeight="1">
      <c r="B116" s="222" t="s">
        <v>606</v>
      </c>
      <c r="C116" s="222"/>
      <c r="D116" s="222"/>
      <c r="E116" s="222"/>
      <c r="F116" s="222"/>
      <c r="G116" s="222"/>
      <c r="H116" s="222"/>
    </row>
    <row r="117" spans="2:8">
      <c r="B117" s="222"/>
      <c r="C117" s="222"/>
      <c r="D117" s="222"/>
      <c r="E117" s="222"/>
      <c r="F117" s="222"/>
      <c r="G117" s="222"/>
      <c r="H117" s="222"/>
    </row>
    <row r="118" spans="2:8">
      <c r="B118" s="222"/>
      <c r="C118" s="222"/>
      <c r="D118" s="222"/>
      <c r="E118" s="222"/>
      <c r="F118" s="222"/>
      <c r="G118" s="222"/>
      <c r="H118" s="222"/>
    </row>
    <row r="119" spans="2:8">
      <c r="B119" s="222"/>
      <c r="C119" s="222"/>
      <c r="D119" s="222"/>
      <c r="E119" s="222"/>
      <c r="F119" s="222"/>
      <c r="G119" s="222"/>
      <c r="H119" s="222"/>
    </row>
    <row r="120" spans="2:8">
      <c r="B120" s="222"/>
      <c r="C120" s="222"/>
      <c r="D120" s="222"/>
      <c r="E120" s="222"/>
      <c r="F120" s="222"/>
      <c r="G120" s="222"/>
      <c r="H120" s="222"/>
    </row>
    <row r="121" spans="2:8">
      <c r="B121" s="222"/>
      <c r="C121" s="222"/>
      <c r="D121" s="222"/>
      <c r="E121" s="222"/>
      <c r="F121" s="222"/>
      <c r="G121" s="222"/>
      <c r="H121" s="222"/>
    </row>
    <row r="122" spans="2:8">
      <c r="B122" s="222"/>
      <c r="C122" s="222"/>
      <c r="D122" s="222"/>
      <c r="E122" s="222"/>
      <c r="F122" s="222"/>
      <c r="G122" s="222"/>
      <c r="H122" s="222"/>
    </row>
    <row r="123" spans="2:8">
      <c r="B123" s="222"/>
      <c r="C123" s="222"/>
      <c r="D123" s="222"/>
      <c r="E123" s="222"/>
      <c r="F123" s="222"/>
      <c r="G123" s="222"/>
      <c r="H123" s="222"/>
    </row>
    <row r="124" spans="2:8">
      <c r="B124" s="222"/>
      <c r="C124" s="222"/>
      <c r="D124" s="222"/>
      <c r="E124" s="222"/>
      <c r="F124" s="222"/>
      <c r="G124" s="222"/>
      <c r="H124" s="222"/>
    </row>
    <row r="125" spans="2:8">
      <c r="B125" s="222"/>
      <c r="C125" s="222"/>
      <c r="D125" s="222"/>
      <c r="E125" s="222"/>
      <c r="F125" s="222"/>
      <c r="G125" s="222"/>
      <c r="H125" s="222"/>
    </row>
    <row r="126" spans="2:8">
      <c r="B126" s="222"/>
      <c r="C126" s="222"/>
      <c r="D126" s="222"/>
      <c r="E126" s="222"/>
      <c r="F126" s="222"/>
      <c r="G126" s="222"/>
      <c r="H126" s="222"/>
    </row>
    <row r="127" spans="2:8">
      <c r="B127" s="222"/>
      <c r="C127" s="222"/>
      <c r="D127" s="222"/>
      <c r="E127" s="222"/>
      <c r="F127" s="222"/>
      <c r="G127" s="222"/>
      <c r="H127" s="222"/>
    </row>
    <row r="128" spans="2:8">
      <c r="B128" s="222"/>
      <c r="C128" s="222"/>
      <c r="D128" s="222"/>
      <c r="E128" s="222"/>
      <c r="F128" s="222"/>
      <c r="G128" s="222"/>
      <c r="H128" s="222"/>
    </row>
    <row r="129" spans="2:8">
      <c r="B129" s="222"/>
      <c r="C129" s="222"/>
      <c r="D129" s="222"/>
      <c r="E129" s="222"/>
      <c r="F129" s="222"/>
      <c r="G129" s="222"/>
      <c r="H129" s="222"/>
    </row>
    <row r="130" spans="2:8">
      <c r="B130" s="222"/>
      <c r="C130" s="222"/>
      <c r="D130" s="222"/>
      <c r="E130" s="222"/>
      <c r="F130" s="222"/>
      <c r="G130" s="222"/>
      <c r="H130" s="222"/>
    </row>
    <row r="131" spans="2:8">
      <c r="B131" s="222"/>
      <c r="C131" s="222"/>
      <c r="D131" s="222"/>
      <c r="E131" s="222"/>
      <c r="F131" s="222"/>
      <c r="G131" s="222"/>
      <c r="H131" s="222"/>
    </row>
    <row r="132" spans="2:8">
      <c r="B132" s="222"/>
      <c r="C132" s="222"/>
      <c r="D132" s="222"/>
      <c r="E132" s="222"/>
      <c r="F132" s="222"/>
      <c r="G132" s="222"/>
      <c r="H132" s="222"/>
    </row>
    <row r="133" spans="2:8">
      <c r="B133" s="222"/>
      <c r="C133" s="222"/>
      <c r="D133" s="222"/>
      <c r="E133" s="222"/>
      <c r="F133" s="222"/>
      <c r="G133" s="222"/>
      <c r="H133" s="222"/>
    </row>
    <row r="134" spans="2:8">
      <c r="B134" s="222"/>
      <c r="C134" s="222"/>
      <c r="D134" s="222"/>
      <c r="E134" s="222"/>
      <c r="F134" s="222"/>
      <c r="G134" s="222"/>
      <c r="H134" s="222"/>
    </row>
    <row r="135" spans="2:8">
      <c r="B135" s="222"/>
      <c r="C135" s="222"/>
      <c r="D135" s="222"/>
      <c r="E135" s="222"/>
      <c r="F135" s="222"/>
      <c r="G135" s="222"/>
      <c r="H135" s="222"/>
    </row>
    <row r="136" spans="2:8">
      <c r="B136" s="222"/>
      <c r="C136" s="222"/>
      <c r="D136" s="222"/>
      <c r="E136" s="222"/>
      <c r="F136" s="222"/>
      <c r="G136" s="222"/>
      <c r="H136" s="222"/>
    </row>
    <row r="137" spans="2:8">
      <c r="B137" s="222"/>
      <c r="C137" s="222"/>
      <c r="D137" s="222"/>
      <c r="E137" s="222"/>
      <c r="F137" s="222"/>
      <c r="G137" s="222"/>
      <c r="H137" s="222"/>
    </row>
    <row r="138" spans="2:8">
      <c r="B138" s="222"/>
      <c r="C138" s="222"/>
      <c r="D138" s="222"/>
      <c r="E138" s="222"/>
      <c r="F138" s="222"/>
      <c r="G138" s="222"/>
      <c r="H138" s="222"/>
    </row>
    <row r="139" spans="2:8">
      <c r="B139" s="222"/>
      <c r="C139" s="222"/>
      <c r="D139" s="222"/>
      <c r="E139" s="222"/>
      <c r="F139" s="222"/>
      <c r="G139" s="222"/>
      <c r="H139" s="222"/>
    </row>
    <row r="140" spans="2:8">
      <c r="B140" s="222"/>
      <c r="C140" s="222"/>
      <c r="D140" s="222"/>
      <c r="E140" s="222"/>
      <c r="F140" s="222"/>
      <c r="G140" s="222"/>
      <c r="H140" s="222"/>
    </row>
    <row r="141" spans="2:8">
      <c r="B141" s="222"/>
      <c r="C141" s="222"/>
      <c r="D141" s="222"/>
      <c r="E141" s="222"/>
      <c r="F141" s="222"/>
      <c r="G141" s="222"/>
      <c r="H141" s="222"/>
    </row>
    <row r="143" spans="2:8">
      <c r="B143" s="115" t="s">
        <v>607</v>
      </c>
      <c r="C143" s="41">
        <v>0.91</v>
      </c>
    </row>
    <row r="146" spans="2:8" ht="18">
      <c r="B146" s="221" t="s">
        <v>608</v>
      </c>
      <c r="C146" s="221"/>
      <c r="D146" s="221"/>
      <c r="E146" s="221"/>
      <c r="F146" s="221"/>
      <c r="G146" s="221"/>
      <c r="H146" s="221"/>
    </row>
  </sheetData>
  <sheetProtection algorithmName="SHA-512" hashValue="cj8MBe/7sJueIimra/I94k0bch4wWm5dr/0alBzzwOQuHd85cWKfVYNceqf/NmqqMwjrPDge0I4AeFQFKLfX3w==" saltValue="gEgd+FG4e0uyErXCNU1WTQ==" spinCount="100000" sheet="1" formatCells="0" formatColumns="0" formatRows="0" insertColumns="0" insertRows="0" insertHyperlinks="0" deleteColumns="0" deleteRows="0" sort="0" autoFilter="0" pivotTables="0"/>
  <mergeCells count="73">
    <mergeCell ref="B43:H43"/>
    <mergeCell ref="C44:D44"/>
    <mergeCell ref="E44:F44"/>
    <mergeCell ref="G44:H44"/>
    <mergeCell ref="B42:H42"/>
    <mergeCell ref="B38:H38"/>
    <mergeCell ref="B39:H39"/>
    <mergeCell ref="B40:H40"/>
    <mergeCell ref="B41:H41"/>
    <mergeCell ref="B37:H37"/>
    <mergeCell ref="B30:E30"/>
    <mergeCell ref="B31:E31"/>
    <mergeCell ref="B32:E32"/>
    <mergeCell ref="B33:E33"/>
    <mergeCell ref="B36:H36"/>
    <mergeCell ref="B2:H2"/>
    <mergeCell ref="B6:H6"/>
    <mergeCell ref="C24:H24"/>
    <mergeCell ref="C10:H10"/>
    <mergeCell ref="C8:D8"/>
    <mergeCell ref="E8:F8"/>
    <mergeCell ref="G8:H8"/>
    <mergeCell ref="C22:D22"/>
    <mergeCell ref="E22:F22"/>
    <mergeCell ref="G22:H22"/>
    <mergeCell ref="B17:E17"/>
    <mergeCell ref="B18:E18"/>
    <mergeCell ref="B19:E19"/>
    <mergeCell ref="B20:E20"/>
    <mergeCell ref="B5:H5"/>
    <mergeCell ref="B77:H77"/>
    <mergeCell ref="B71:H71"/>
    <mergeCell ref="B73:H73"/>
    <mergeCell ref="B75:H75"/>
    <mergeCell ref="B76:H76"/>
    <mergeCell ref="B78:D79"/>
    <mergeCell ref="B95:D95"/>
    <mergeCell ref="E89:H89"/>
    <mergeCell ref="B91:D91"/>
    <mergeCell ref="B92:D92"/>
    <mergeCell ref="B93:D93"/>
    <mergeCell ref="B94:D94"/>
    <mergeCell ref="E78:H78"/>
    <mergeCell ref="B84:D84"/>
    <mergeCell ref="B85:D85"/>
    <mergeCell ref="B86:D86"/>
    <mergeCell ref="B87:D87"/>
    <mergeCell ref="B80:D80"/>
    <mergeCell ref="B81:D81"/>
    <mergeCell ref="B82:D82"/>
    <mergeCell ref="B83:D83"/>
    <mergeCell ref="B116:H141"/>
    <mergeCell ref="B146:H146"/>
    <mergeCell ref="B109:D109"/>
    <mergeCell ref="B110:D110"/>
    <mergeCell ref="B111:D111"/>
    <mergeCell ref="B112:D112"/>
    <mergeCell ref="B106:D106"/>
    <mergeCell ref="B107:D107"/>
    <mergeCell ref="B108:D108"/>
    <mergeCell ref="E59:F59"/>
    <mergeCell ref="E61:F61"/>
    <mergeCell ref="E63:F63"/>
    <mergeCell ref="D65:F65"/>
    <mergeCell ref="B102:D102"/>
    <mergeCell ref="B100:F100"/>
    <mergeCell ref="B103:D103"/>
    <mergeCell ref="B104:D104"/>
    <mergeCell ref="B105:D105"/>
    <mergeCell ref="B96:D96"/>
    <mergeCell ref="B97:D97"/>
    <mergeCell ref="B98:D98"/>
    <mergeCell ref="B89:D90"/>
  </mergeCells>
  <hyperlinks>
    <hyperlink ref="C6:H6" r:id="rId1" display=" For more information on how to report study abroad students, please see NCES.GOV documentation." xr:uid="{A7B37A61-77A5-1F4B-A287-72277045E89F}"/>
    <hyperlink ref="B73" r:id="rId2" display="https://nces.ed.gov/ipeds/use-the-data/survey-components/9/graduation-rates" xr:uid="{4890178F-6D6F-6448-AED6-2E5409BF307E}"/>
  </hyperlinks>
  <pageMargins left="0.7" right="0.7" top="0.75" bottom="0.75" header="0.3" footer="0.3"/>
  <pageSetup scale="46" orientation="landscape" r:id="rId3"/>
  <headerFooter>
    <oddHeader xml:space="preserve">&amp;C </oddHeader>
    <oddFooter xml:space="preserve">&amp;C 
</oddFooter>
  </headerFooter>
  <rowBreaks count="4" manualBreakCount="4">
    <brk id="33" max="16383" man="1"/>
    <brk id="68" max="16383" man="1"/>
    <brk id="88" max="16383" man="1"/>
    <brk id="9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R367"/>
  <sheetViews>
    <sheetView showGridLines="0" showRuler="0" zoomScale="115" zoomScaleNormal="115" zoomScalePageLayoutView="75" workbookViewId="0">
      <selection activeCell="B27" sqref="B27"/>
    </sheetView>
  </sheetViews>
  <sheetFormatPr defaultColWidth="11" defaultRowHeight="15.6"/>
  <cols>
    <col min="1" max="1" width="11" style="220"/>
    <col min="2" max="2" width="61.5" style="4" customWidth="1"/>
    <col min="3" max="6" width="13" style="4" customWidth="1"/>
    <col min="7" max="15" width="10.8984375" style="4" customWidth="1"/>
    <col min="16" max="16384" width="11" style="4"/>
  </cols>
  <sheetData>
    <row r="1" spans="2:17" s="220" customFormat="1"/>
    <row r="3" spans="2:17" ht="17.399999999999999">
      <c r="B3" s="226" t="s">
        <v>609</v>
      </c>
      <c r="C3" s="226"/>
      <c r="D3" s="226"/>
      <c r="E3" s="226"/>
      <c r="F3" s="226"/>
      <c r="P3" s="116"/>
      <c r="Q3" s="116"/>
    </row>
    <row r="4" spans="2:17" ht="17.399999999999999">
      <c r="B4" s="33" t="s">
        <v>610</v>
      </c>
      <c r="P4" s="116"/>
      <c r="Q4" s="116"/>
    </row>
    <row r="5" spans="2:17" ht="275.10000000000002" customHeight="1">
      <c r="B5" s="244" t="s">
        <v>611</v>
      </c>
      <c r="C5" s="244"/>
      <c r="D5" s="244"/>
      <c r="E5" s="244"/>
      <c r="F5" s="244"/>
      <c r="P5" s="116"/>
      <c r="Q5" s="116"/>
    </row>
    <row r="6" spans="2:17">
      <c r="B6" s="117"/>
      <c r="C6" s="118"/>
      <c r="D6" s="69"/>
      <c r="E6" s="69"/>
      <c r="P6" s="116"/>
      <c r="Q6" s="116"/>
    </row>
    <row r="7" spans="2:17" ht="33.9" customHeight="1">
      <c r="B7" s="119"/>
      <c r="C7" s="120" t="s">
        <v>511</v>
      </c>
      <c r="D7" s="90" t="s">
        <v>512</v>
      </c>
      <c r="E7" s="90" t="s">
        <v>513</v>
      </c>
      <c r="P7" s="116"/>
      <c r="Q7" s="116"/>
    </row>
    <row r="8" spans="2:17">
      <c r="B8" s="121" t="s">
        <v>612</v>
      </c>
      <c r="C8" s="53">
        <v>8974</v>
      </c>
      <c r="D8" s="53">
        <v>4994</v>
      </c>
      <c r="E8" s="53">
        <v>25</v>
      </c>
      <c r="P8" s="116"/>
      <c r="Q8" s="116"/>
    </row>
    <row r="9" spans="2:17">
      <c r="B9" s="121"/>
      <c r="C9" s="218"/>
      <c r="D9" s="218"/>
      <c r="E9" s="218"/>
      <c r="P9" s="116"/>
      <c r="Q9" s="116"/>
    </row>
    <row r="10" spans="2:17">
      <c r="B10" s="121" t="s">
        <v>613</v>
      </c>
      <c r="C10" s="53">
        <v>5689</v>
      </c>
      <c r="D10" s="53">
        <v>3661</v>
      </c>
      <c r="E10" s="53">
        <v>12</v>
      </c>
      <c r="P10" s="116"/>
      <c r="Q10" s="116"/>
    </row>
    <row r="11" spans="2:17">
      <c r="B11" s="121"/>
      <c r="C11" s="218"/>
      <c r="D11" s="218"/>
      <c r="E11" s="218"/>
      <c r="P11" s="116"/>
      <c r="Q11" s="116"/>
    </row>
    <row r="12" spans="2:17">
      <c r="B12" s="121" t="s">
        <v>614</v>
      </c>
      <c r="C12" s="53">
        <f>C14+C16</f>
        <v>1171</v>
      </c>
      <c r="D12" s="53">
        <f>D14+D16</f>
        <v>591</v>
      </c>
      <c r="E12" s="53">
        <v>0</v>
      </c>
      <c r="P12" s="116"/>
      <c r="Q12" s="116"/>
    </row>
    <row r="13" spans="2:17">
      <c r="B13" s="121"/>
      <c r="C13" s="218"/>
      <c r="D13" s="218"/>
      <c r="E13" s="218"/>
      <c r="P13" s="116"/>
      <c r="Q13" s="116"/>
    </row>
    <row r="14" spans="2:17">
      <c r="B14" s="123" t="s">
        <v>615</v>
      </c>
      <c r="C14" s="53">
        <v>1083</v>
      </c>
      <c r="D14" s="53">
        <v>552</v>
      </c>
      <c r="E14" s="53">
        <v>0</v>
      </c>
      <c r="P14" s="116"/>
      <c r="Q14" s="116"/>
    </row>
    <row r="15" spans="2:17">
      <c r="B15" s="121"/>
      <c r="C15" s="218"/>
      <c r="D15" s="218"/>
      <c r="E15" s="218"/>
      <c r="P15" s="116"/>
      <c r="Q15" s="116"/>
    </row>
    <row r="16" spans="2:17">
      <c r="B16" s="121" t="s">
        <v>616</v>
      </c>
      <c r="C16" s="53">
        <v>88</v>
      </c>
      <c r="D16" s="53">
        <v>39</v>
      </c>
      <c r="E16" s="53">
        <v>0</v>
      </c>
      <c r="P16" s="116"/>
      <c r="Q16" s="116"/>
    </row>
    <row r="17" spans="2:18">
      <c r="B17" s="119"/>
      <c r="C17" s="122"/>
      <c r="D17" s="93"/>
      <c r="E17" s="93"/>
      <c r="P17" s="116"/>
      <c r="Q17" s="116"/>
    </row>
    <row r="18" spans="2:18">
      <c r="B18" s="119"/>
      <c r="C18" s="93"/>
      <c r="D18" s="93"/>
      <c r="E18" s="93"/>
      <c r="F18" s="93"/>
      <c r="P18" s="116"/>
      <c r="Q18" s="116"/>
    </row>
    <row r="19" spans="2:18">
      <c r="B19" s="119"/>
      <c r="C19" s="93"/>
      <c r="D19" s="93"/>
      <c r="E19" s="93"/>
      <c r="F19" s="93"/>
      <c r="P19" s="116"/>
      <c r="Q19" s="116"/>
    </row>
    <row r="20" spans="2:18">
      <c r="B20" s="119"/>
      <c r="C20" s="93"/>
      <c r="D20" s="93"/>
      <c r="E20" s="93"/>
      <c r="F20" s="93"/>
      <c r="P20" s="116"/>
      <c r="Q20" s="116"/>
    </row>
    <row r="21" spans="2:18">
      <c r="B21" s="119"/>
      <c r="C21" s="107" t="s">
        <v>617</v>
      </c>
      <c r="D21" s="107" t="s">
        <v>618</v>
      </c>
      <c r="E21" s="107" t="s">
        <v>619</v>
      </c>
      <c r="F21" s="107" t="s">
        <v>1401</v>
      </c>
      <c r="G21" s="107" t="s">
        <v>556</v>
      </c>
      <c r="Q21" s="116"/>
      <c r="R21" s="116"/>
    </row>
    <row r="22" spans="2:18">
      <c r="B22" s="124" t="s">
        <v>620</v>
      </c>
      <c r="C22" s="53">
        <v>9315</v>
      </c>
      <c r="D22" s="53">
        <v>3205</v>
      </c>
      <c r="E22" s="53">
        <v>1402</v>
      </c>
      <c r="F22" s="53">
        <v>71</v>
      </c>
      <c r="G22" s="216">
        <f>SUM(C22:F22)</f>
        <v>13993</v>
      </c>
      <c r="Q22" s="116"/>
      <c r="R22" s="116"/>
    </row>
    <row r="23" spans="2:18">
      <c r="B23" s="124" t="s">
        <v>621</v>
      </c>
      <c r="C23" s="53">
        <v>6814</v>
      </c>
      <c r="D23" s="53">
        <v>1995</v>
      </c>
      <c r="E23" s="53">
        <v>482</v>
      </c>
      <c r="F23" s="53">
        <v>71</v>
      </c>
      <c r="G23" s="216">
        <f>SUM(C23:F23)</f>
        <v>9362</v>
      </c>
      <c r="Q23" s="116"/>
      <c r="R23" s="116"/>
    </row>
    <row r="24" spans="2:18">
      <c r="B24" s="125" t="s">
        <v>622</v>
      </c>
      <c r="C24" s="40">
        <v>1548</v>
      </c>
      <c r="D24" s="40">
        <v>123</v>
      </c>
      <c r="E24" s="40">
        <v>91</v>
      </c>
      <c r="F24" s="40">
        <v>0</v>
      </c>
      <c r="G24" s="216">
        <f>SUM(C24:F24)</f>
        <v>1762</v>
      </c>
      <c r="Q24" s="116"/>
      <c r="R24" s="116"/>
    </row>
    <row r="25" spans="2:18">
      <c r="P25" s="116"/>
      <c r="Q25" s="116"/>
    </row>
    <row r="26" spans="2:18" ht="17.399999999999999">
      <c r="B26" s="33" t="s">
        <v>623</v>
      </c>
      <c r="P26" s="116"/>
      <c r="Q26" s="116"/>
    </row>
    <row r="27" spans="2:18">
      <c r="P27" s="116"/>
      <c r="Q27" s="116"/>
    </row>
    <row r="28" spans="2:18">
      <c r="B28" s="74" t="s">
        <v>624</v>
      </c>
      <c r="P28" s="116"/>
      <c r="Q28" s="116"/>
    </row>
    <row r="29" spans="2:18">
      <c r="P29" s="116"/>
      <c r="Q29" s="116"/>
    </row>
    <row r="30" spans="2:18">
      <c r="B30" s="79" t="s">
        <v>625</v>
      </c>
      <c r="C30" s="9" t="s">
        <v>5</v>
      </c>
    </row>
    <row r="31" spans="2:18">
      <c r="B31" s="74" t="s">
        <v>626</v>
      </c>
      <c r="C31" s="69"/>
    </row>
    <row r="32" spans="2:18">
      <c r="C32" s="69"/>
    </row>
    <row r="33" spans="2:3">
      <c r="B33" s="74" t="s">
        <v>627</v>
      </c>
      <c r="C33" s="69"/>
    </row>
    <row r="34" spans="2:3">
      <c r="B34" s="102" t="s">
        <v>628</v>
      </c>
      <c r="C34" s="53">
        <v>2668</v>
      </c>
    </row>
    <row r="35" spans="2:3">
      <c r="B35" s="102" t="s">
        <v>629</v>
      </c>
      <c r="C35" s="53">
        <v>363</v>
      </c>
    </row>
    <row r="36" spans="2:3">
      <c r="B36" s="102" t="s">
        <v>630</v>
      </c>
      <c r="C36" s="53">
        <v>331</v>
      </c>
    </row>
    <row r="37" spans="2:3">
      <c r="C37" s="69"/>
    </row>
    <row r="38" spans="2:3">
      <c r="B38" s="102" t="s">
        <v>631</v>
      </c>
      <c r="C38" s="9" t="s">
        <v>5</v>
      </c>
    </row>
    <row r="39" spans="2:3">
      <c r="B39" s="126" t="s">
        <v>632</v>
      </c>
      <c r="C39" s="9" t="s">
        <v>21</v>
      </c>
    </row>
    <row r="40" spans="2:3">
      <c r="B40" s="126" t="s">
        <v>633</v>
      </c>
      <c r="C40" s="9" t="s">
        <v>21</v>
      </c>
    </row>
    <row r="44" spans="2:3" ht="17.399999999999999">
      <c r="B44" s="33" t="s">
        <v>634</v>
      </c>
    </row>
    <row r="46" spans="2:3">
      <c r="B46" s="4" t="s">
        <v>635</v>
      </c>
    </row>
    <row r="47" spans="2:3">
      <c r="B47" s="8" t="s">
        <v>10</v>
      </c>
    </row>
    <row r="48" spans="2:3">
      <c r="B48" s="66"/>
    </row>
    <row r="49" spans="2:6">
      <c r="B49" s="66"/>
    </row>
    <row r="50" spans="2:6">
      <c r="B50" s="66"/>
    </row>
    <row r="52" spans="2:6" ht="17.399999999999999">
      <c r="B52" s="33" t="s">
        <v>636</v>
      </c>
    </row>
    <row r="54" spans="2:6" ht="36" customHeight="1">
      <c r="B54" s="222" t="s">
        <v>637</v>
      </c>
      <c r="C54" s="222"/>
      <c r="D54" s="222"/>
      <c r="E54" s="222"/>
      <c r="F54" s="222"/>
    </row>
    <row r="55" spans="2:6">
      <c r="B55" s="8" t="s">
        <v>11</v>
      </c>
    </row>
    <row r="57" spans="2:6" ht="18">
      <c r="B57" s="127" t="s">
        <v>638</v>
      </c>
    </row>
    <row r="59" spans="2:6" ht="45.9" customHeight="1">
      <c r="B59" s="222" t="s">
        <v>639</v>
      </c>
      <c r="C59" s="222"/>
      <c r="D59" s="222"/>
      <c r="E59" s="222"/>
      <c r="F59" s="222"/>
    </row>
    <row r="60" spans="2:6" ht="28.8">
      <c r="C60" s="128" t="s">
        <v>640</v>
      </c>
      <c r="D60" s="128" t="s">
        <v>641</v>
      </c>
    </row>
    <row r="61" spans="2:6">
      <c r="B61" s="3" t="s">
        <v>642</v>
      </c>
      <c r="C61" s="40">
        <v>16</v>
      </c>
      <c r="D61" s="40"/>
    </row>
    <row r="62" spans="2:6">
      <c r="B62" s="3" t="s">
        <v>643</v>
      </c>
      <c r="C62" s="40">
        <v>4</v>
      </c>
      <c r="D62" s="40"/>
    </row>
    <row r="63" spans="2:6">
      <c r="B63" s="3" t="s">
        <v>412</v>
      </c>
      <c r="C63" s="40">
        <v>4</v>
      </c>
      <c r="D63" s="40"/>
    </row>
    <row r="64" spans="2:6">
      <c r="B64" s="3" t="s">
        <v>644</v>
      </c>
      <c r="C64" s="40">
        <v>2</v>
      </c>
      <c r="D64" s="40"/>
    </row>
    <row r="65" spans="2:5">
      <c r="B65" s="3" t="s">
        <v>645</v>
      </c>
      <c r="C65" s="40">
        <v>2</v>
      </c>
      <c r="D65" s="40"/>
    </row>
    <row r="66" spans="2:5">
      <c r="B66" s="3" t="s">
        <v>646</v>
      </c>
      <c r="C66" s="40"/>
      <c r="D66" s="40">
        <v>2</v>
      </c>
    </row>
    <row r="67" spans="2:5">
      <c r="B67" s="3" t="s">
        <v>647</v>
      </c>
      <c r="C67" s="40"/>
      <c r="D67" s="40">
        <v>1</v>
      </c>
    </row>
    <row r="68" spans="2:5">
      <c r="B68" s="3" t="s">
        <v>398</v>
      </c>
      <c r="C68" s="40"/>
      <c r="D68" s="40">
        <v>1</v>
      </c>
    </row>
    <row r="69" spans="2:5">
      <c r="B69" s="3" t="s">
        <v>648</v>
      </c>
      <c r="C69" s="40"/>
      <c r="D69" s="40">
        <v>2</v>
      </c>
    </row>
    <row r="70" spans="2:5">
      <c r="B70" s="3" t="s">
        <v>649</v>
      </c>
      <c r="C70" s="40"/>
      <c r="D70" s="40"/>
    </row>
    <row r="71" spans="2:5" ht="20.100000000000001" customHeight="1">
      <c r="B71" s="3" t="s">
        <v>650</v>
      </c>
      <c r="C71" s="40"/>
      <c r="D71" s="40"/>
    </row>
    <row r="72" spans="2:5" ht="17.100000000000001" customHeight="1">
      <c r="C72" s="129"/>
      <c r="D72" s="129"/>
    </row>
    <row r="73" spans="2:5">
      <c r="B73" s="67" t="s">
        <v>651</v>
      </c>
    </row>
    <row r="74" spans="2:5" ht="36" customHeight="1">
      <c r="B74" s="58"/>
      <c r="C74" s="116"/>
      <c r="D74" s="116"/>
      <c r="E74" s="116"/>
    </row>
    <row r="75" spans="2:5" ht="9.9" customHeight="1">
      <c r="B75" s="72"/>
      <c r="C75" s="116"/>
      <c r="D75" s="116"/>
      <c r="E75" s="116"/>
    </row>
    <row r="76" spans="2:5" ht="21" customHeight="1">
      <c r="B76" s="116" t="s">
        <v>652</v>
      </c>
      <c r="C76" s="116"/>
      <c r="D76" s="116"/>
      <c r="E76" s="116"/>
    </row>
    <row r="77" spans="2:5" ht="36" customHeight="1">
      <c r="B77" s="58"/>
      <c r="C77" s="116"/>
      <c r="D77" s="116"/>
      <c r="E77" s="116"/>
    </row>
    <row r="78" spans="2:5" ht="14.1" customHeight="1">
      <c r="B78" s="116"/>
      <c r="C78" s="116"/>
      <c r="D78" s="116"/>
      <c r="E78" s="116"/>
    </row>
    <row r="79" spans="2:5" ht="18">
      <c r="B79" s="127" t="s">
        <v>653</v>
      </c>
    </row>
    <row r="81" spans="2:6" ht="68.099999999999994" customHeight="1">
      <c r="B81" s="222" t="s">
        <v>654</v>
      </c>
      <c r="C81" s="222"/>
      <c r="D81" s="222"/>
    </row>
    <row r="82" spans="2:6">
      <c r="B82" s="39"/>
    </row>
    <row r="84" spans="2:6">
      <c r="B84" s="74" t="s">
        <v>655</v>
      </c>
    </row>
    <row r="85" spans="2:6" ht="83.1" customHeight="1">
      <c r="B85" s="51"/>
    </row>
    <row r="87" spans="2:6" ht="18">
      <c r="B87" s="127" t="s">
        <v>656</v>
      </c>
    </row>
    <row r="89" spans="2:6">
      <c r="B89" s="222" t="s">
        <v>657</v>
      </c>
      <c r="C89" s="222"/>
      <c r="D89" s="222"/>
      <c r="E89" s="222"/>
      <c r="F89" s="222"/>
    </row>
    <row r="90" spans="2:6">
      <c r="B90" s="222"/>
      <c r="C90" s="222"/>
      <c r="D90" s="222"/>
      <c r="E90" s="222"/>
      <c r="F90" s="222"/>
    </row>
    <row r="92" spans="2:6">
      <c r="B92" s="118" t="s">
        <v>658</v>
      </c>
    </row>
    <row r="93" spans="2:6">
      <c r="B93" s="4" t="s">
        <v>659</v>
      </c>
      <c r="C93" s="130" t="s">
        <v>13</v>
      </c>
    </row>
    <row r="94" spans="2:6">
      <c r="B94" s="4" t="s">
        <v>660</v>
      </c>
      <c r="C94" s="130" t="s">
        <v>29</v>
      </c>
    </row>
    <row r="95" spans="2:6">
      <c r="B95" s="4" t="s">
        <v>661</v>
      </c>
      <c r="C95" s="130" t="s">
        <v>13</v>
      </c>
    </row>
    <row r="96" spans="2:6">
      <c r="B96" s="4" t="s">
        <v>662</v>
      </c>
      <c r="C96" s="130" t="s">
        <v>44</v>
      </c>
    </row>
    <row r="97" spans="2:3">
      <c r="B97" s="4" t="s">
        <v>663</v>
      </c>
      <c r="C97" s="130" t="s">
        <v>44</v>
      </c>
    </row>
    <row r="98" spans="2:3">
      <c r="B98" s="4" t="s">
        <v>664</v>
      </c>
      <c r="C98" s="130" t="s">
        <v>44</v>
      </c>
    </row>
    <row r="99" spans="2:3">
      <c r="B99" s="118" t="s">
        <v>665</v>
      </c>
    </row>
    <row r="100" spans="2:3">
      <c r="B100" s="4" t="s">
        <v>666</v>
      </c>
      <c r="C100" s="130" t="s">
        <v>54</v>
      </c>
    </row>
    <row r="101" spans="2:3">
      <c r="B101" s="4" t="s">
        <v>667</v>
      </c>
      <c r="C101" s="130" t="s">
        <v>44</v>
      </c>
    </row>
    <row r="102" spans="2:3">
      <c r="B102" s="4" t="s">
        <v>668</v>
      </c>
      <c r="C102" s="130" t="s">
        <v>44</v>
      </c>
    </row>
    <row r="103" spans="2:3">
      <c r="B103" s="4" t="s">
        <v>669</v>
      </c>
      <c r="C103" s="130" t="s">
        <v>44</v>
      </c>
    </row>
    <row r="104" spans="2:3">
      <c r="B104" s="4" t="s">
        <v>670</v>
      </c>
      <c r="C104" s="130" t="s">
        <v>54</v>
      </c>
    </row>
    <row r="105" spans="2:3">
      <c r="B105" s="4" t="s">
        <v>671</v>
      </c>
      <c r="C105" s="130" t="s">
        <v>44</v>
      </c>
    </row>
    <row r="106" spans="2:3">
      <c r="B106" s="4" t="s">
        <v>672</v>
      </c>
      <c r="C106" s="130" t="s">
        <v>44</v>
      </c>
    </row>
    <row r="107" spans="2:3">
      <c r="B107" s="4" t="s">
        <v>673</v>
      </c>
      <c r="C107" s="130" t="s">
        <v>44</v>
      </c>
    </row>
    <row r="108" spans="2:3">
      <c r="B108" s="4" t="s">
        <v>674</v>
      </c>
      <c r="C108" s="130" t="s">
        <v>54</v>
      </c>
    </row>
    <row r="109" spans="2:3">
      <c r="B109" s="4" t="s">
        <v>675</v>
      </c>
      <c r="C109" s="130" t="s">
        <v>54</v>
      </c>
    </row>
    <row r="110" spans="2:3">
      <c r="B110" s="4" t="s">
        <v>676</v>
      </c>
      <c r="C110" s="130" t="s">
        <v>54</v>
      </c>
    </row>
    <row r="111" spans="2:3">
      <c r="B111" s="4" t="s">
        <v>677</v>
      </c>
      <c r="C111" s="130" t="s">
        <v>44</v>
      </c>
    </row>
    <row r="113" spans="2:5">
      <c r="B113" s="4" t="s">
        <v>678</v>
      </c>
    </row>
    <row r="114" spans="2:5" ht="105.9" customHeight="1">
      <c r="B114" s="51" t="s">
        <v>1402</v>
      </c>
    </row>
    <row r="116" spans="2:5" ht="18">
      <c r="B116" s="127" t="s">
        <v>679</v>
      </c>
    </row>
    <row r="117" spans="2:5" ht="33.9" customHeight="1">
      <c r="B117" s="263" t="s">
        <v>680</v>
      </c>
      <c r="C117" s="263"/>
      <c r="D117" s="263"/>
      <c r="E117" s="8" t="s">
        <v>5</v>
      </c>
    </row>
    <row r="118" spans="2:5">
      <c r="B118" s="131" t="s">
        <v>681</v>
      </c>
    </row>
    <row r="120" spans="2:5" ht="27" customHeight="1">
      <c r="B120" s="66" t="s">
        <v>682</v>
      </c>
    </row>
    <row r="121" spans="2:5">
      <c r="B121" s="9" t="s">
        <v>30</v>
      </c>
    </row>
    <row r="122" spans="2:5" ht="27.9" customHeight="1">
      <c r="B122" s="66" t="s">
        <v>683</v>
      </c>
    </row>
    <row r="123" spans="2:5">
      <c r="B123" s="8"/>
    </row>
    <row r="124" spans="2:5" ht="29.1" customHeight="1">
      <c r="B124" s="66" t="s">
        <v>684</v>
      </c>
    </row>
    <row r="125" spans="2:5">
      <c r="B125" s="8"/>
    </row>
    <row r="127" spans="2:5">
      <c r="B127" s="4" t="s">
        <v>685</v>
      </c>
      <c r="C127" s="8" t="s">
        <v>21</v>
      </c>
    </row>
    <row r="129" spans="2:6">
      <c r="B129" s="4" t="s">
        <v>686</v>
      </c>
      <c r="E129" s="10"/>
    </row>
    <row r="130" spans="2:6">
      <c r="B130" s="74" t="s">
        <v>687</v>
      </c>
    </row>
    <row r="132" spans="2:6" ht="51" customHeight="1">
      <c r="B132" s="222" t="s">
        <v>688</v>
      </c>
      <c r="C132" s="222"/>
      <c r="D132" s="222"/>
      <c r="E132" s="222"/>
      <c r="F132" s="222"/>
    </row>
    <row r="133" spans="2:6" ht="93.9" customHeight="1">
      <c r="B133" s="17" t="s">
        <v>1392</v>
      </c>
    </row>
    <row r="135" spans="2:6" ht="31.2">
      <c r="B135" s="79" t="s">
        <v>689</v>
      </c>
    </row>
    <row r="136" spans="2:6">
      <c r="C136" s="72"/>
      <c r="D136" s="72"/>
      <c r="E136" s="72"/>
      <c r="F136" s="72"/>
    </row>
    <row r="137" spans="2:6">
      <c r="C137" s="72"/>
      <c r="D137" s="72"/>
      <c r="E137" s="72"/>
      <c r="F137" s="72"/>
    </row>
    <row r="138" spans="2:6">
      <c r="C138" s="72"/>
      <c r="D138" s="72"/>
      <c r="E138" s="72"/>
      <c r="F138" s="72"/>
    </row>
    <row r="139" spans="2:6">
      <c r="C139" s="72"/>
      <c r="D139" s="72"/>
      <c r="E139" s="72"/>
      <c r="F139" s="72"/>
    </row>
    <row r="140" spans="2:6">
      <c r="C140" s="72"/>
      <c r="D140" s="72"/>
      <c r="E140" s="72"/>
      <c r="F140" s="72"/>
    </row>
    <row r="141" spans="2:6">
      <c r="C141" s="72"/>
      <c r="D141" s="72"/>
      <c r="E141" s="72"/>
      <c r="F141" s="72"/>
    </row>
    <row r="142" spans="2:6">
      <c r="C142" s="72"/>
      <c r="D142" s="72"/>
      <c r="E142" s="72"/>
      <c r="F142" s="72"/>
    </row>
    <row r="143" spans="2:6">
      <c r="C143" s="72"/>
      <c r="D143" s="72"/>
      <c r="E143" s="72"/>
      <c r="F143" s="72"/>
    </row>
    <row r="144" spans="2:6">
      <c r="B144" s="132" t="s">
        <v>690</v>
      </c>
      <c r="C144" s="72"/>
      <c r="D144" s="72"/>
      <c r="E144" s="72"/>
      <c r="F144" s="72"/>
    </row>
    <row r="145" spans="2:6" ht="71.099999999999994" customHeight="1">
      <c r="B145" s="6"/>
      <c r="C145" s="72"/>
      <c r="D145" s="72"/>
      <c r="E145" s="72"/>
      <c r="F145" s="72"/>
    </row>
    <row r="146" spans="2:6" ht="18">
      <c r="B146" s="127" t="s">
        <v>691</v>
      </c>
    </row>
    <row r="147" spans="2:6" ht="3.9" customHeight="1"/>
    <row r="148" spans="2:6" ht="69" customHeight="1">
      <c r="B148" s="244" t="s">
        <v>692</v>
      </c>
      <c r="C148" s="244"/>
      <c r="D148" s="244"/>
      <c r="E148" s="244"/>
      <c r="F148" s="244"/>
    </row>
    <row r="149" spans="2:6" ht="24.9" customHeight="1">
      <c r="B149" s="274" t="s">
        <v>693</v>
      </c>
      <c r="C149" s="274"/>
      <c r="D149" s="274"/>
      <c r="E149" s="274"/>
      <c r="F149" s="274"/>
    </row>
    <row r="150" spans="2:6">
      <c r="B150" s="269" t="s">
        <v>694</v>
      </c>
      <c r="C150" s="270"/>
      <c r="D150" s="270"/>
      <c r="E150" s="270"/>
      <c r="F150" s="270"/>
    </row>
    <row r="151" spans="2:6">
      <c r="B151" s="133" t="s">
        <v>695</v>
      </c>
      <c r="C151" s="134"/>
      <c r="D151" s="134"/>
      <c r="E151" s="134"/>
      <c r="F151" s="134"/>
    </row>
    <row r="152" spans="2:6" ht="53.1" customHeight="1">
      <c r="B152" s="270" t="s">
        <v>696</v>
      </c>
      <c r="C152" s="270"/>
      <c r="D152" s="270"/>
      <c r="E152" s="270"/>
      <c r="F152" s="270"/>
    </row>
    <row r="154" spans="2:6">
      <c r="C154" s="118" t="s">
        <v>697</v>
      </c>
      <c r="D154" s="118" t="s">
        <v>698</v>
      </c>
    </row>
    <row r="155" spans="2:6">
      <c r="B155" s="115" t="s">
        <v>699</v>
      </c>
      <c r="C155" s="41">
        <v>0.3</v>
      </c>
      <c r="D155" s="40">
        <v>752</v>
      </c>
    </row>
    <row r="156" spans="2:6">
      <c r="B156" s="115" t="s">
        <v>700</v>
      </c>
      <c r="C156" s="41">
        <v>0.03</v>
      </c>
      <c r="D156" s="40">
        <v>76</v>
      </c>
    </row>
    <row r="158" spans="2:6" ht="38.1" customHeight="1">
      <c r="B158" s="263" t="s">
        <v>701</v>
      </c>
      <c r="C158" s="244"/>
      <c r="D158" s="244"/>
      <c r="E158" s="244"/>
      <c r="F158" s="244"/>
    </row>
    <row r="159" spans="2:6" ht="5.0999999999999996" customHeight="1"/>
    <row r="160" spans="2:6" ht="60.9" customHeight="1">
      <c r="B160" s="135" t="s">
        <v>702</v>
      </c>
      <c r="C160" s="89" t="s">
        <v>703</v>
      </c>
      <c r="D160" s="89" t="s">
        <v>704</v>
      </c>
      <c r="E160" s="89" t="s">
        <v>705</v>
      </c>
    </row>
    <row r="161" spans="2:5">
      <c r="B161" s="66" t="s">
        <v>706</v>
      </c>
      <c r="C161" s="13"/>
      <c r="D161" s="13">
        <v>1335</v>
      </c>
      <c r="E161" s="13"/>
    </row>
    <row r="162" spans="2:5">
      <c r="B162" s="66" t="s">
        <v>707</v>
      </c>
      <c r="C162" s="13">
        <v>590</v>
      </c>
      <c r="D162" s="13">
        <v>650</v>
      </c>
      <c r="E162" s="13">
        <v>710</v>
      </c>
    </row>
    <row r="163" spans="2:5">
      <c r="B163" s="66" t="s">
        <v>708</v>
      </c>
      <c r="C163" s="13">
        <v>620</v>
      </c>
      <c r="D163" s="13">
        <v>685</v>
      </c>
      <c r="E163" s="13">
        <v>760</v>
      </c>
    </row>
    <row r="164" spans="2:5">
      <c r="B164" s="66" t="s">
        <v>709</v>
      </c>
      <c r="C164" s="13">
        <v>25</v>
      </c>
      <c r="D164" s="13">
        <v>29</v>
      </c>
      <c r="E164" s="13">
        <v>32</v>
      </c>
    </row>
    <row r="165" spans="2:5">
      <c r="B165" s="66" t="s">
        <v>710</v>
      </c>
      <c r="C165" s="13">
        <v>24</v>
      </c>
      <c r="D165" s="13">
        <v>28</v>
      </c>
      <c r="E165" s="13">
        <v>34</v>
      </c>
    </row>
    <row r="166" spans="2:5">
      <c r="B166" s="66" t="s">
        <v>711</v>
      </c>
      <c r="C166" s="13">
        <v>25</v>
      </c>
      <c r="D166" s="13">
        <v>28</v>
      </c>
      <c r="E166" s="13">
        <v>32</v>
      </c>
    </row>
    <row r="167" spans="2:5">
      <c r="B167" s="66" t="s">
        <v>712</v>
      </c>
      <c r="C167" s="13"/>
      <c r="D167" s="13"/>
      <c r="E167" s="13"/>
    </row>
    <row r="168" spans="2:5">
      <c r="B168" s="66" t="s">
        <v>713</v>
      </c>
      <c r="C168" s="13"/>
      <c r="D168" s="13"/>
      <c r="E168" s="13"/>
    </row>
    <row r="169" spans="2:5">
      <c r="B169" s="66" t="s">
        <v>714</v>
      </c>
      <c r="C169" s="13"/>
      <c r="D169" s="13"/>
      <c r="E169" s="13"/>
    </row>
    <row r="170" spans="2:5" ht="31.2">
      <c r="B170" s="136" t="s">
        <v>715</v>
      </c>
    </row>
    <row r="171" spans="2:5" ht="62.4">
      <c r="B171" s="137" t="s">
        <v>716</v>
      </c>
      <c r="C171" s="138" t="s">
        <v>717</v>
      </c>
      <c r="D171" s="82" t="s">
        <v>718</v>
      </c>
    </row>
    <row r="172" spans="2:5">
      <c r="B172" s="139" t="s">
        <v>719</v>
      </c>
      <c r="C172" s="14">
        <v>0.27539999999999998</v>
      </c>
      <c r="D172" s="15">
        <v>0.41770000000000002</v>
      </c>
    </row>
    <row r="173" spans="2:5">
      <c r="B173" s="139" t="s">
        <v>720</v>
      </c>
      <c r="C173" s="14">
        <v>0.43559999999999999</v>
      </c>
      <c r="D173" s="15">
        <v>0.37869999999999998</v>
      </c>
    </row>
    <row r="174" spans="2:5">
      <c r="B174" s="139" t="s">
        <v>721</v>
      </c>
      <c r="C174" s="14">
        <v>0.21260000000000001</v>
      </c>
      <c r="D174" s="15">
        <v>0.16919999999999999</v>
      </c>
    </row>
    <row r="175" spans="2:5">
      <c r="B175" s="139" t="s">
        <v>722</v>
      </c>
      <c r="C175" s="14">
        <v>6.59E-2</v>
      </c>
      <c r="D175" s="15">
        <v>2.9899999999999999E-2</v>
      </c>
    </row>
    <row r="176" spans="2:5">
      <c r="B176" s="139" t="s">
        <v>723</v>
      </c>
      <c r="C176" s="14">
        <v>1.0500000000000001E-2</v>
      </c>
      <c r="D176" s="15">
        <v>4.4999999999999997E-3</v>
      </c>
    </row>
    <row r="177" spans="2:6">
      <c r="B177" s="139" t="s">
        <v>724</v>
      </c>
      <c r="C177" s="14"/>
      <c r="D177" s="15"/>
    </row>
    <row r="178" spans="2:6">
      <c r="B178" s="140" t="s">
        <v>556</v>
      </c>
      <c r="C178" s="141">
        <f>SUM(C172:C177)</f>
        <v>0.99999999999999989</v>
      </c>
      <c r="D178" s="142">
        <f>SUM(D172:D177)</f>
        <v>1</v>
      </c>
    </row>
    <row r="180" spans="2:6" ht="31.2">
      <c r="B180" s="137" t="s">
        <v>716</v>
      </c>
      <c r="C180" s="138" t="s">
        <v>725</v>
      </c>
      <c r="E180" s="137" t="s">
        <v>716</v>
      </c>
      <c r="F180" s="138" t="s">
        <v>726</v>
      </c>
    </row>
    <row r="181" spans="2:6">
      <c r="B181" s="139" t="s">
        <v>727</v>
      </c>
      <c r="C181" s="14">
        <v>0.33379999999999999</v>
      </c>
      <c r="E181" s="143" t="s">
        <v>728</v>
      </c>
      <c r="F181" s="14">
        <v>0.4627</v>
      </c>
    </row>
    <row r="182" spans="2:6">
      <c r="B182" s="139" t="s">
        <v>729</v>
      </c>
      <c r="C182" s="14">
        <v>0.44309999999999999</v>
      </c>
      <c r="E182" s="143" t="s">
        <v>730</v>
      </c>
      <c r="F182" s="14">
        <v>0.34329999999999999</v>
      </c>
    </row>
    <row r="183" spans="2:6">
      <c r="B183" s="139" t="s">
        <v>731</v>
      </c>
      <c r="C183" s="14">
        <v>0.17219999999999999</v>
      </c>
      <c r="E183" s="143" t="s">
        <v>732</v>
      </c>
      <c r="F183" s="14">
        <v>0.11940000000000001</v>
      </c>
    </row>
    <row r="184" spans="2:6">
      <c r="B184" s="139" t="s">
        <v>733</v>
      </c>
      <c r="C184" s="14">
        <v>4.4900000000000002E-2</v>
      </c>
      <c r="E184" s="143" t="s">
        <v>734</v>
      </c>
      <c r="F184" s="14">
        <v>7.46E-2</v>
      </c>
    </row>
    <row r="185" spans="2:6">
      <c r="B185" s="139" t="s">
        <v>735</v>
      </c>
      <c r="C185" s="14">
        <v>6.0000000000000001E-3</v>
      </c>
      <c r="E185" s="143" t="s">
        <v>736</v>
      </c>
      <c r="F185" s="14">
        <v>0</v>
      </c>
    </row>
    <row r="186" spans="2:6">
      <c r="B186" s="139" t="s">
        <v>737</v>
      </c>
      <c r="C186" s="14"/>
      <c r="E186" s="143" t="s">
        <v>738</v>
      </c>
      <c r="F186" s="14"/>
    </row>
    <row r="187" spans="2:6">
      <c r="B187" s="140" t="s">
        <v>556</v>
      </c>
      <c r="C187" s="141">
        <f>SUM(C181:C186)</f>
        <v>1</v>
      </c>
      <c r="E187" s="144" t="s">
        <v>556</v>
      </c>
      <c r="F187" s="141">
        <f>SUM(F181:F186)</f>
        <v>1</v>
      </c>
    </row>
    <row r="190" spans="2:6">
      <c r="B190" s="137" t="s">
        <v>716</v>
      </c>
      <c r="C190" s="145" t="s">
        <v>739</v>
      </c>
      <c r="D190" s="145" t="s">
        <v>740</v>
      </c>
      <c r="E190" s="145" t="s">
        <v>741</v>
      </c>
      <c r="F190" s="145" t="s">
        <v>742</v>
      </c>
    </row>
    <row r="191" spans="2:6">
      <c r="B191" s="143" t="s">
        <v>728</v>
      </c>
      <c r="C191" s="16">
        <v>0.43280000000000002</v>
      </c>
      <c r="D191" s="16">
        <v>0.43280000000000002</v>
      </c>
      <c r="E191" s="16">
        <v>0.5373</v>
      </c>
      <c r="F191" s="16">
        <v>0.37880000000000003</v>
      </c>
    </row>
    <row r="192" spans="2:6">
      <c r="B192" s="143" t="s">
        <v>730</v>
      </c>
      <c r="C192" s="16">
        <v>0.31340000000000001</v>
      </c>
      <c r="D192" s="16">
        <v>0.37309999999999999</v>
      </c>
      <c r="E192" s="16">
        <v>0.22389999999999999</v>
      </c>
      <c r="F192" s="16">
        <v>0.39389999999999997</v>
      </c>
    </row>
    <row r="193" spans="2:6">
      <c r="B193" s="143" t="s">
        <v>732</v>
      </c>
      <c r="C193" s="16">
        <v>0.16420000000000001</v>
      </c>
      <c r="D193" s="16">
        <v>0.11940000000000001</v>
      </c>
      <c r="E193" s="16">
        <v>0.1343</v>
      </c>
      <c r="F193" s="16">
        <v>0.13639999999999999</v>
      </c>
    </row>
    <row r="194" spans="2:6">
      <c r="B194" s="143" t="s">
        <v>734</v>
      </c>
      <c r="C194" s="16">
        <v>4.48E-2</v>
      </c>
      <c r="D194" s="16">
        <v>7.46E-2</v>
      </c>
      <c r="E194" s="16">
        <v>0.1045</v>
      </c>
      <c r="F194" s="16">
        <v>9.0899999999999995E-2</v>
      </c>
    </row>
    <row r="195" spans="2:6">
      <c r="B195" s="143" t="s">
        <v>736</v>
      </c>
      <c r="C195" s="16">
        <v>4.48E-2</v>
      </c>
      <c r="D195" s="16">
        <v>0</v>
      </c>
      <c r="E195" s="16">
        <v>0</v>
      </c>
      <c r="F195" s="16">
        <v>0</v>
      </c>
    </row>
    <row r="196" spans="2:6">
      <c r="B196" s="143" t="s">
        <v>738</v>
      </c>
      <c r="C196" s="16"/>
      <c r="D196" s="16"/>
      <c r="E196" s="16"/>
      <c r="F196" s="16"/>
    </row>
    <row r="197" spans="2:6">
      <c r="B197" s="144" t="s">
        <v>556</v>
      </c>
      <c r="C197" s="146">
        <f>SUM(C191:C196)</f>
        <v>0.99999999999999989</v>
      </c>
      <c r="D197" s="146">
        <f>SUM(D191:D196)</f>
        <v>0.99990000000000001</v>
      </c>
      <c r="E197" s="146">
        <f>SUM(E191:E196)</f>
        <v>1</v>
      </c>
      <c r="F197" s="146">
        <f>SUM(F191:F196)</f>
        <v>0.99999999999999989</v>
      </c>
    </row>
    <row r="198" spans="2:6" ht="18">
      <c r="B198" s="127" t="s">
        <v>743</v>
      </c>
    </row>
    <row r="200" spans="2:6" ht="38.1" customHeight="1">
      <c r="B200" s="244" t="s">
        <v>744</v>
      </c>
      <c r="C200" s="244"/>
      <c r="D200" s="244"/>
      <c r="E200" s="244"/>
      <c r="F200" s="244"/>
    </row>
    <row r="202" spans="2:6">
      <c r="B202" s="147" t="s">
        <v>745</v>
      </c>
      <c r="C202" s="148" t="s">
        <v>2</v>
      </c>
    </row>
    <row r="203" spans="2:6" ht="34.5" customHeight="1">
      <c r="B203" s="137" t="s">
        <v>746</v>
      </c>
      <c r="C203" s="42">
        <v>0.27779999999999999</v>
      </c>
    </row>
    <row r="204" spans="2:6" ht="34.5" customHeight="1">
      <c r="B204" s="137" t="s">
        <v>747</v>
      </c>
      <c r="C204" s="42">
        <v>0.59970000000000001</v>
      </c>
    </row>
    <row r="205" spans="2:6" ht="34.5" customHeight="1">
      <c r="B205" s="137" t="s">
        <v>748</v>
      </c>
      <c r="C205" s="42">
        <v>0.89029999999999998</v>
      </c>
      <c r="E205" s="262" t="s">
        <v>749</v>
      </c>
      <c r="F205" s="262"/>
    </row>
    <row r="206" spans="2:6" ht="34.5" customHeight="1">
      <c r="B206" s="137" t="s">
        <v>750</v>
      </c>
      <c r="C206" s="42">
        <v>0.10970000000000001</v>
      </c>
      <c r="E206" s="262"/>
      <c r="F206" s="262"/>
    </row>
    <row r="207" spans="2:6" ht="34.5" customHeight="1">
      <c r="B207" s="137" t="s">
        <v>751</v>
      </c>
      <c r="C207" s="42">
        <v>2.7099999999999999E-2</v>
      </c>
    </row>
    <row r="208" spans="2:6" ht="34.5" customHeight="1">
      <c r="B208" s="137" t="s">
        <v>752</v>
      </c>
      <c r="C208" s="42">
        <v>0.41499999999999998</v>
      </c>
    </row>
    <row r="212" spans="2:6" ht="18">
      <c r="B212" s="127" t="s">
        <v>753</v>
      </c>
    </row>
    <row r="214" spans="2:6" ht="39.9" customHeight="1">
      <c r="B214" s="273" t="s">
        <v>754</v>
      </c>
      <c r="C214" s="273"/>
      <c r="D214" s="273"/>
      <c r="E214" s="273"/>
      <c r="F214" s="273"/>
    </row>
    <row r="215" spans="2:6" ht="23.1" customHeight="1">
      <c r="B215" s="272" t="s">
        <v>755</v>
      </c>
      <c r="C215" s="272"/>
      <c r="D215" s="272"/>
      <c r="E215" s="272"/>
      <c r="F215" s="272"/>
    </row>
    <row r="216" spans="2:6" ht="54" customHeight="1">
      <c r="B216" s="272" t="s">
        <v>756</v>
      </c>
      <c r="C216" s="272"/>
      <c r="D216" s="272"/>
      <c r="E216" s="272"/>
      <c r="F216" s="272"/>
    </row>
    <row r="218" spans="2:6">
      <c r="C218" s="149"/>
      <c r="D218" s="149"/>
      <c r="F218" s="271"/>
    </row>
    <row r="219" spans="2:6" ht="62.4">
      <c r="B219" s="93" t="s">
        <v>716</v>
      </c>
      <c r="C219" s="90" t="s">
        <v>757</v>
      </c>
      <c r="D219" s="90" t="s">
        <v>758</v>
      </c>
      <c r="E219" s="90" t="s">
        <v>759</v>
      </c>
      <c r="F219" s="271"/>
    </row>
    <row r="220" spans="2:6" ht="17.100000000000001" customHeight="1">
      <c r="B220" s="105" t="s">
        <v>760</v>
      </c>
      <c r="C220" s="150">
        <v>0.34210000000000002</v>
      </c>
      <c r="D220" s="150"/>
      <c r="E220" s="150"/>
      <c r="F220" s="271"/>
    </row>
    <row r="221" spans="2:6">
      <c r="B221" s="105" t="s">
        <v>761</v>
      </c>
      <c r="C221" s="150">
        <v>0.2319</v>
      </c>
      <c r="D221" s="150"/>
      <c r="E221" s="150"/>
      <c r="F221" s="271"/>
    </row>
    <row r="222" spans="2:6">
      <c r="B222" s="105" t="s">
        <v>762</v>
      </c>
      <c r="C222" s="150">
        <v>0.25159999999999999</v>
      </c>
      <c r="D222" s="150"/>
      <c r="E222" s="150"/>
      <c r="F222" s="271"/>
    </row>
    <row r="223" spans="2:6">
      <c r="B223" s="105" t="s">
        <v>763</v>
      </c>
      <c r="C223" s="150">
        <v>9.4100000000000003E-2</v>
      </c>
      <c r="D223" s="150"/>
      <c r="E223" s="150"/>
      <c r="F223" s="271"/>
    </row>
    <row r="224" spans="2:6">
      <c r="B224" s="105" t="s">
        <v>764</v>
      </c>
      <c r="C224" s="150">
        <v>5.2699999999999997E-2</v>
      </c>
      <c r="D224" s="150"/>
      <c r="E224" s="150"/>
      <c r="F224" s="271"/>
    </row>
    <row r="225" spans="2:6">
      <c r="B225" s="105" t="s">
        <v>765</v>
      </c>
      <c r="C225" s="150">
        <v>1.6799999999999999E-2</v>
      </c>
      <c r="D225" s="150"/>
      <c r="E225" s="150"/>
      <c r="F225" s="271"/>
    </row>
    <row r="226" spans="2:6">
      <c r="B226" s="105" t="s">
        <v>766</v>
      </c>
      <c r="C226" s="150">
        <v>5.9999999999999995E-4</v>
      </c>
      <c r="D226" s="150"/>
      <c r="E226" s="150"/>
      <c r="F226" s="271"/>
    </row>
    <row r="227" spans="2:6">
      <c r="B227" s="105" t="s">
        <v>767</v>
      </c>
      <c r="C227" s="150">
        <v>0</v>
      </c>
      <c r="D227" s="150"/>
      <c r="E227" s="150"/>
      <c r="F227" s="271"/>
    </row>
    <row r="228" spans="2:6">
      <c r="B228" s="105" t="s">
        <v>768</v>
      </c>
      <c r="C228" s="150">
        <v>1.0200000000000001E-2</v>
      </c>
      <c r="D228" s="150"/>
      <c r="E228" s="150"/>
      <c r="F228" s="271"/>
    </row>
    <row r="229" spans="2:6">
      <c r="B229" s="151" t="s">
        <v>556</v>
      </c>
      <c r="C229" s="152">
        <f>SUM(C220:C228)</f>
        <v>1.0000000000000002</v>
      </c>
      <c r="D229" s="152">
        <f>SUM(D220:D228)</f>
        <v>0</v>
      </c>
      <c r="E229" s="152">
        <f>SUM(E220:E228)</f>
        <v>0</v>
      </c>
      <c r="F229" s="271"/>
    </row>
    <row r="231" spans="2:6" ht="15.9" customHeight="1">
      <c r="B231" s="264" t="s">
        <v>769</v>
      </c>
      <c r="C231" s="264"/>
      <c r="D231" s="264"/>
      <c r="E231" s="264"/>
      <c r="F231" s="153"/>
    </row>
    <row r="232" spans="2:6">
      <c r="B232" s="264"/>
      <c r="C232" s="264"/>
      <c r="D232" s="264"/>
      <c r="E232" s="264"/>
      <c r="F232" s="153"/>
    </row>
    <row r="233" spans="2:6">
      <c r="C233" s="153"/>
      <c r="D233" s="153"/>
      <c r="E233" s="153"/>
      <c r="F233" s="153"/>
    </row>
    <row r="237" spans="2:6" ht="18">
      <c r="B237" s="127" t="s">
        <v>770</v>
      </c>
    </row>
    <row r="239" spans="2:6">
      <c r="B239" s="26" t="s">
        <v>771</v>
      </c>
      <c r="E239" s="46">
        <v>3.69</v>
      </c>
    </row>
    <row r="240" spans="2:6">
      <c r="B240" s="26"/>
      <c r="E240" s="93"/>
    </row>
    <row r="241" spans="2:5">
      <c r="B241" s="154" t="s">
        <v>772</v>
      </c>
      <c r="E241" s="43">
        <v>0.98799999999999999</v>
      </c>
    </row>
    <row r="243" spans="2:5" ht="18">
      <c r="B243" s="127"/>
    </row>
    <row r="248" spans="2:5" ht="18">
      <c r="B248" s="127" t="s">
        <v>773</v>
      </c>
    </row>
    <row r="250" spans="2:5">
      <c r="B250" s="4" t="s">
        <v>774</v>
      </c>
      <c r="C250" s="9" t="s">
        <v>5</v>
      </c>
    </row>
    <row r="251" spans="2:5" ht="31.2">
      <c r="B251" s="153" t="s">
        <v>775</v>
      </c>
    </row>
    <row r="253" spans="2:5">
      <c r="B253" s="155" t="s">
        <v>776</v>
      </c>
      <c r="C253" s="11">
        <v>75</v>
      </c>
    </row>
    <row r="255" spans="2:5">
      <c r="B255" s="155" t="s">
        <v>777</v>
      </c>
      <c r="C255" s="9" t="s">
        <v>5</v>
      </c>
    </row>
    <row r="257" spans="2:3" ht="32.1" customHeight="1">
      <c r="B257" s="156" t="s">
        <v>778</v>
      </c>
      <c r="C257" s="8" t="s">
        <v>15</v>
      </c>
    </row>
    <row r="259" spans="2:3" ht="31.2">
      <c r="B259" s="157" t="s">
        <v>779</v>
      </c>
      <c r="C259" s="8" t="s">
        <v>5</v>
      </c>
    </row>
    <row r="262" spans="2:3" ht="18">
      <c r="B262" s="127" t="s">
        <v>780</v>
      </c>
    </row>
    <row r="264" spans="2:3">
      <c r="B264" s="4" t="s">
        <v>781</v>
      </c>
      <c r="C264" s="9" t="s">
        <v>5</v>
      </c>
    </row>
    <row r="266" spans="2:3">
      <c r="B266" s="4" t="s">
        <v>782</v>
      </c>
    </row>
    <row r="267" spans="2:3">
      <c r="B267" s="74" t="s">
        <v>783</v>
      </c>
    </row>
    <row r="269" spans="2:3">
      <c r="B269" s="102" t="s">
        <v>784</v>
      </c>
      <c r="C269" s="60">
        <v>45352</v>
      </c>
    </row>
    <row r="270" spans="2:3">
      <c r="B270" s="102" t="s">
        <v>785</v>
      </c>
      <c r="C270" s="60">
        <v>45641</v>
      </c>
    </row>
    <row r="273" spans="2:5" ht="18">
      <c r="B273" s="127" t="s">
        <v>786</v>
      </c>
    </row>
    <row r="275" spans="2:5">
      <c r="B275" s="4" t="s">
        <v>787</v>
      </c>
      <c r="C275" s="9" t="s">
        <v>5</v>
      </c>
    </row>
    <row r="277" spans="2:5" ht="18">
      <c r="B277" s="127" t="s">
        <v>788</v>
      </c>
    </row>
    <row r="279" spans="2:5">
      <c r="B279" s="4" t="s">
        <v>789</v>
      </c>
      <c r="D279" s="8" t="s">
        <v>5</v>
      </c>
    </row>
    <row r="281" spans="2:5">
      <c r="B281" s="4" t="s">
        <v>790</v>
      </c>
      <c r="D281" s="25">
        <v>45611</v>
      </c>
    </row>
    <row r="283" spans="2:5">
      <c r="B283" s="4" t="s">
        <v>791</v>
      </c>
      <c r="E283" s="25"/>
    </row>
    <row r="285" spans="2:5" ht="18">
      <c r="B285" s="127" t="s">
        <v>792</v>
      </c>
    </row>
    <row r="287" spans="2:5">
      <c r="B287" s="4" t="s">
        <v>793</v>
      </c>
    </row>
    <row r="289" spans="2:5" ht="31.2">
      <c r="B289" s="44" t="s">
        <v>47</v>
      </c>
    </row>
    <row r="291" spans="2:5" ht="33.9" customHeight="1">
      <c r="B291" s="265" t="s">
        <v>794</v>
      </c>
      <c r="C291" s="265"/>
      <c r="D291" s="266"/>
      <c r="E291" s="13">
        <v>2</v>
      </c>
    </row>
    <row r="292" spans="2:5">
      <c r="B292" s="267" t="s">
        <v>795</v>
      </c>
      <c r="C292" s="267"/>
      <c r="D292" s="268"/>
      <c r="E292" s="25"/>
    </row>
    <row r="293" spans="2:5">
      <c r="C293" s="69"/>
    </row>
    <row r="294" spans="2:5">
      <c r="B294" s="4" t="s">
        <v>796</v>
      </c>
      <c r="C294" s="69"/>
    </row>
    <row r="295" spans="2:5">
      <c r="C295" s="69"/>
    </row>
    <row r="296" spans="2:5" ht="141" customHeight="1">
      <c r="B296" s="6"/>
      <c r="C296" s="69"/>
    </row>
    <row r="297" spans="2:5">
      <c r="C297" s="69"/>
    </row>
    <row r="298" spans="2:5">
      <c r="C298" s="69"/>
    </row>
    <row r="299" spans="2:5">
      <c r="C299" s="69"/>
    </row>
    <row r="300" spans="2:5">
      <c r="C300" s="69"/>
    </row>
    <row r="301" spans="2:5">
      <c r="B301" s="4" t="s">
        <v>797</v>
      </c>
      <c r="C301" s="60"/>
    </row>
    <row r="302" spans="2:5">
      <c r="C302" s="69"/>
    </row>
    <row r="303" spans="2:5">
      <c r="B303" s="4" t="s">
        <v>798</v>
      </c>
      <c r="C303" s="12"/>
    </row>
    <row r="304" spans="2:5">
      <c r="C304" s="69"/>
    </row>
    <row r="305" spans="2:4">
      <c r="B305" s="4" t="s">
        <v>799</v>
      </c>
      <c r="C305" s="9"/>
    </row>
    <row r="308" spans="2:4" ht="18">
      <c r="B308" s="127" t="s">
        <v>800</v>
      </c>
    </row>
    <row r="310" spans="2:4">
      <c r="B310" s="4" t="s">
        <v>801</v>
      </c>
      <c r="D310" s="9" t="s">
        <v>5</v>
      </c>
    </row>
    <row r="312" spans="2:4">
      <c r="B312" s="4" t="s">
        <v>802</v>
      </c>
      <c r="C312" s="71"/>
    </row>
    <row r="313" spans="2:4">
      <c r="C313" s="71"/>
    </row>
    <row r="314" spans="2:4">
      <c r="B314" s="56" t="s">
        <v>1393</v>
      </c>
    </row>
    <row r="315" spans="2:4">
      <c r="B315" s="71"/>
    </row>
    <row r="316" spans="2:4" ht="18">
      <c r="B316" s="127" t="s">
        <v>803</v>
      </c>
    </row>
    <row r="318" spans="2:4" ht="32.1" customHeight="1">
      <c r="B318" s="222" t="s">
        <v>804</v>
      </c>
      <c r="C318" s="222"/>
      <c r="D318" s="8" t="s">
        <v>21</v>
      </c>
    </row>
    <row r="321" spans="2:4" ht="18">
      <c r="B321" s="158" t="s">
        <v>805</v>
      </c>
    </row>
    <row r="323" spans="2:4" ht="18">
      <c r="B323" s="127" t="s">
        <v>806</v>
      </c>
    </row>
    <row r="325" spans="2:4" ht="15.9" customHeight="1">
      <c r="B325" s="244" t="s">
        <v>807</v>
      </c>
      <c r="C325" s="244"/>
    </row>
    <row r="326" spans="2:4">
      <c r="B326" s="244"/>
      <c r="C326" s="244"/>
      <c r="D326" s="8" t="s">
        <v>21</v>
      </c>
    </row>
    <row r="327" spans="2:4">
      <c r="B327" s="244"/>
      <c r="C327" s="244"/>
    </row>
    <row r="328" spans="2:4">
      <c r="B328" s="244"/>
      <c r="C328" s="244"/>
    </row>
    <row r="330" spans="2:4">
      <c r="B330" s="159" t="s">
        <v>808</v>
      </c>
    </row>
    <row r="331" spans="2:4">
      <c r="B331" s="102" t="s">
        <v>809</v>
      </c>
      <c r="C331" s="60"/>
    </row>
    <row r="332" spans="2:4">
      <c r="B332" s="102" t="s">
        <v>810</v>
      </c>
      <c r="C332" s="60"/>
    </row>
    <row r="333" spans="2:4">
      <c r="B333" s="102"/>
      <c r="C333" s="160"/>
    </row>
    <row r="334" spans="2:4">
      <c r="B334" s="102" t="s">
        <v>811</v>
      </c>
      <c r="C334" s="60"/>
    </row>
    <row r="335" spans="2:4">
      <c r="B335" s="102" t="s">
        <v>812</v>
      </c>
      <c r="C335" s="60"/>
    </row>
    <row r="337" spans="2:6">
      <c r="B337" s="159" t="s">
        <v>820</v>
      </c>
    </row>
    <row r="338" spans="2:6">
      <c r="B338" s="102" t="s">
        <v>1361</v>
      </c>
      <c r="C338" s="40"/>
    </row>
    <row r="339" spans="2:6">
      <c r="B339" s="102" t="s">
        <v>1362</v>
      </c>
      <c r="C339" s="40"/>
    </row>
    <row r="340" spans="2:6">
      <c r="B340" s="102"/>
      <c r="C340" s="64"/>
    </row>
    <row r="341" spans="2:6" ht="15.9" customHeight="1">
      <c r="B341" s="102" t="s">
        <v>813</v>
      </c>
      <c r="C341" s="72"/>
      <c r="D341" s="72"/>
      <c r="E341" s="72"/>
      <c r="F341" s="72"/>
    </row>
    <row r="342" spans="2:6" ht="68.099999999999994" customHeight="1">
      <c r="B342" s="6"/>
      <c r="C342" s="72"/>
      <c r="D342" s="72"/>
      <c r="E342" s="72"/>
      <c r="F342" s="72"/>
    </row>
    <row r="343" spans="2:6" ht="30.9" customHeight="1">
      <c r="B343" s="71"/>
      <c r="C343" s="72"/>
      <c r="D343" s="72"/>
      <c r="E343" s="72"/>
      <c r="F343" s="72"/>
    </row>
    <row r="344" spans="2:6" ht="18">
      <c r="B344" s="127" t="s">
        <v>814</v>
      </c>
    </row>
    <row r="346" spans="2:6">
      <c r="B346" s="222" t="s">
        <v>815</v>
      </c>
      <c r="C346" s="222"/>
    </row>
    <row r="347" spans="2:6">
      <c r="B347" s="222"/>
      <c r="C347" s="222"/>
      <c r="D347" s="9" t="s">
        <v>5</v>
      </c>
    </row>
    <row r="348" spans="2:6">
      <c r="B348" s="222"/>
      <c r="C348" s="222"/>
    </row>
    <row r="350" spans="2:6">
      <c r="B350" s="161" t="s">
        <v>816</v>
      </c>
    </row>
    <row r="351" spans="2:6">
      <c r="B351" s="162" t="s">
        <v>817</v>
      </c>
      <c r="C351" s="60">
        <v>45611</v>
      </c>
    </row>
    <row r="352" spans="2:6">
      <c r="B352" s="162" t="s">
        <v>818</v>
      </c>
      <c r="C352" s="60">
        <v>45641</v>
      </c>
    </row>
    <row r="354" spans="2:6">
      <c r="B354" s="222" t="s">
        <v>819</v>
      </c>
    </row>
    <row r="355" spans="2:6">
      <c r="B355" s="222"/>
      <c r="C355" s="9" t="s">
        <v>21</v>
      </c>
    </row>
    <row r="357" spans="2:6">
      <c r="B357" s="159" t="s">
        <v>820</v>
      </c>
    </row>
    <row r="358" spans="2:6">
      <c r="B358" s="102" t="s">
        <v>1358</v>
      </c>
      <c r="C358" s="40"/>
    </row>
    <row r="359" spans="2:6">
      <c r="B359" s="102" t="s">
        <v>1359</v>
      </c>
      <c r="C359" s="40"/>
    </row>
    <row r="360" spans="2:6">
      <c r="B360" s="102" t="s">
        <v>1360</v>
      </c>
      <c r="C360" s="57"/>
    </row>
    <row r="367" spans="2:6" ht="18">
      <c r="B367" s="221" t="s">
        <v>821</v>
      </c>
      <c r="C367" s="221"/>
      <c r="D367" s="221"/>
      <c r="E367" s="221"/>
      <c r="F367" s="221"/>
    </row>
  </sheetData>
  <sheetProtection algorithmName="SHA-512" hashValue="T+s1cwX0LCr5ymhbFC6hZnFblkx0+97IFSLBWo3qUexPlDJcLEeDR3gpfOkBcUlIyav4Iag0Kd6F5vFcW1rJLA==" saltValue="SMTllewhXMf/nWRIQlDQsQ==" spinCount="100000" sheet="1" formatCells="0" formatColumns="0" formatRows="0" insertColumns="0" insertRows="0" insertHyperlinks="0" deleteColumns="0" deleteRows="0" sort="0" autoFilter="0" pivotTables="0"/>
  <mergeCells count="27">
    <mergeCell ref="B3:F3"/>
    <mergeCell ref="B216:F216"/>
    <mergeCell ref="B152:F152"/>
    <mergeCell ref="B158:F158"/>
    <mergeCell ref="B200:F200"/>
    <mergeCell ref="E205:F206"/>
    <mergeCell ref="B214:F214"/>
    <mergeCell ref="B215:F215"/>
    <mergeCell ref="B5:F5"/>
    <mergeCell ref="B89:F90"/>
    <mergeCell ref="B132:F132"/>
    <mergeCell ref="B148:F148"/>
    <mergeCell ref="B149:F149"/>
    <mergeCell ref="B54:F54"/>
    <mergeCell ref="B59:F59"/>
    <mergeCell ref="B81:D81"/>
    <mergeCell ref="B346:C348"/>
    <mergeCell ref="B354:B355"/>
    <mergeCell ref="B367:F367"/>
    <mergeCell ref="B318:C318"/>
    <mergeCell ref="B325:C328"/>
    <mergeCell ref="B117:D117"/>
    <mergeCell ref="B231:E232"/>
    <mergeCell ref="B291:D291"/>
    <mergeCell ref="B292:D292"/>
    <mergeCell ref="B150:F150"/>
    <mergeCell ref="F218:F229"/>
  </mergeCells>
  <conditionalFormatting sqref="C187">
    <cfRule type="cellIs" dxfId="6" priority="5" operator="greaterThan">
      <formula>1</formula>
    </cfRule>
  </conditionalFormatting>
  <conditionalFormatting sqref="C203:C208">
    <cfRule type="cellIs" dxfId="5" priority="1" operator="greaterThan">
      <formula>1</formula>
    </cfRule>
  </conditionalFormatting>
  <conditionalFormatting sqref="C178:D178">
    <cfRule type="cellIs" dxfId="4" priority="6" operator="greaterThan">
      <formula>1</formula>
    </cfRule>
  </conditionalFormatting>
  <conditionalFormatting sqref="C229:E229">
    <cfRule type="cellIs" dxfId="3" priority="8" operator="greaterThan">
      <formula>1</formula>
    </cfRule>
  </conditionalFormatting>
  <conditionalFormatting sqref="C197:F197">
    <cfRule type="cellIs" dxfId="2" priority="3" operator="greaterThan">
      <formula>1</formula>
    </cfRule>
  </conditionalFormatting>
  <conditionalFormatting sqref="F187">
    <cfRule type="cellIs" dxfId="1" priority="4" operator="greaterThan">
      <formula>1</formula>
    </cfRule>
  </conditionalFormatting>
  <dataValidations count="8">
    <dataValidation type="whole" allowBlank="1" showInputMessage="1" showErrorMessage="1" sqref="C22:F24" xr:uid="{9905DAE1-077F-4D42-AD22-8EEDA079FDDE}">
      <formula1>0</formula1>
      <formula2>100000000000</formula2>
    </dataValidation>
    <dataValidation type="whole" allowBlank="1" showInputMessage="1" showErrorMessage="1" sqref="C34:C36" xr:uid="{371D39A1-2C69-FA4E-8EBF-AF9F5A23894E}">
      <formula1>0</formula1>
      <formula2>10000000000</formula2>
    </dataValidation>
    <dataValidation type="decimal" allowBlank="1" showInputMessage="1" showErrorMessage="1" sqref="C61:D72" xr:uid="{231FD2EF-DC9F-F64C-BF40-81CEB9238D16}">
      <formula1>0</formula1>
      <formula2>1000000</formula2>
    </dataValidation>
    <dataValidation type="whole" allowBlank="1" showInputMessage="1" showErrorMessage="1" errorTitle="Invalid Score Range" error="Score must be between 400 - 1600. " sqref="C161:E161" xr:uid="{765D135C-C7CE-5942-960C-8BAD2CBC2037}">
      <formula1>400</formula1>
      <formula2>1600</formula2>
    </dataValidation>
    <dataValidation type="whole" allowBlank="1" showInputMessage="1" showErrorMessage="1" errorTitle="Invalid Score Range" error="Score must be between 200 - 800. " sqref="C162:E163" xr:uid="{B9ACB3A2-B58F-0D40-89E3-75B9F8178956}">
      <formula1>200</formula1>
      <formula2>800</formula2>
    </dataValidation>
    <dataValidation type="whole" allowBlank="1" showInputMessage="1" showErrorMessage="1" errorTitle="Invalid Score Range" error="Score must be between 0 - 36. " sqref="C164:E169" xr:uid="{159C953A-8374-E147-AE42-4CD73528FEBF}">
      <formula1>0</formula1>
      <formula2>36</formula2>
    </dataValidation>
    <dataValidation type="whole" allowBlank="1" showInputMessage="1" showErrorMessage="1" sqref="E291" xr:uid="{B2BF4DFD-00E2-DA46-863A-4DF627E8C080}">
      <formula1>0</formula1>
      <formula2>50</formula2>
    </dataValidation>
    <dataValidation type="custom" allowBlank="1" showInputMessage="1" showErrorMessage="1" errorTitle="Incorrect Format" error="Cell must contain numeric value (percentage). " sqref="C191:F196" xr:uid="{23D2DE30-FBA0-AA48-86B8-6081B236968F}">
      <formula1>ISNUMBER(C191:F196)</formula1>
    </dataValidation>
  </dataValidations>
  <pageMargins left="0.7" right="0.7" top="0.75" bottom="0.75" header="0.3" footer="0.3"/>
  <pageSetup scale="47" orientation="landscape" r:id="rId1"/>
  <headerFooter>
    <oddHeader xml:space="preserve">&amp;C 
</oddHeader>
    <oddFooter xml:space="preserve">&amp;C       </oddFooter>
  </headerFooter>
  <rowBreaks count="9" manualBreakCount="9">
    <brk id="50" max="16383" man="1"/>
    <brk id="78" max="7" man="1"/>
    <brk id="115" max="16383" man="1"/>
    <brk id="145" max="16383" man="1"/>
    <brk id="197" max="16383" man="1"/>
    <brk id="244" max="16383" man="1"/>
    <brk id="283" max="16383" man="1"/>
    <brk id="315" max="16383" man="1"/>
    <brk id="34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1</xdr:col>
                    <xdr:colOff>121920</xdr:colOff>
                    <xdr:row>135</xdr:row>
                    <xdr:rowOff>114300</xdr:rowOff>
                  </from>
                  <to>
                    <xdr:col>1</xdr:col>
                    <xdr:colOff>1645920</xdr:colOff>
                    <xdr:row>137</xdr:row>
                    <xdr:rowOff>83820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1</xdr:col>
                    <xdr:colOff>121920</xdr:colOff>
                    <xdr:row>137</xdr:row>
                    <xdr:rowOff>106680</xdr:rowOff>
                  </from>
                  <to>
                    <xdr:col>1</xdr:col>
                    <xdr:colOff>1645920</xdr:colOff>
                    <xdr:row>139</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1</xdr:col>
                    <xdr:colOff>144780</xdr:colOff>
                    <xdr:row>139</xdr:row>
                    <xdr:rowOff>114300</xdr:rowOff>
                  </from>
                  <to>
                    <xdr:col>1</xdr:col>
                    <xdr:colOff>1668780</xdr:colOff>
                    <xdr:row>141</xdr:row>
                    <xdr:rowOff>83820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1</xdr:col>
                    <xdr:colOff>2133600</xdr:colOff>
                    <xdr:row>135</xdr:row>
                    <xdr:rowOff>114300</xdr:rowOff>
                  </from>
                  <to>
                    <xdr:col>1</xdr:col>
                    <xdr:colOff>3657600</xdr:colOff>
                    <xdr:row>137</xdr:row>
                    <xdr:rowOff>83820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1</xdr:col>
                    <xdr:colOff>2133600</xdr:colOff>
                    <xdr:row>137</xdr:row>
                    <xdr:rowOff>114300</xdr:rowOff>
                  </from>
                  <to>
                    <xdr:col>1</xdr:col>
                    <xdr:colOff>4488180</xdr:colOff>
                    <xdr:row>139</xdr:row>
                    <xdr:rowOff>83820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1</xdr:col>
                    <xdr:colOff>2141220</xdr:colOff>
                    <xdr:row>139</xdr:row>
                    <xdr:rowOff>121920</xdr:rowOff>
                  </from>
                  <to>
                    <xdr:col>1</xdr:col>
                    <xdr:colOff>4030980</xdr:colOff>
                    <xdr:row>141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C355 D347 C38:C40 E117 C127 C250 C255 C259 C264 C275 D279 D310 C30 D326 D318</xm:sqref>
        </x14:dataValidation>
        <x14:dataValidation type="list" allowBlank="1" showInputMessage="1" showErrorMessage="1" xr:uid="{824BAADB-3E9C-0F49-9804-D1A9A93F535C}">
          <x14:formula1>
            <xm:f>validations!$G$1:$G$3</xm:f>
          </x14:formula1>
          <xm:sqref>B47:B50</xm:sqref>
        </x14:dataValidation>
        <x14:dataValidation type="list" allowBlank="1" showInputMessage="1" showErrorMessage="1" xr:uid="{46E5ADCA-EF73-7B4D-83BB-90698F46D40A}">
          <x14:formula1>
            <xm:f>validations!$H$1:$H$3</xm:f>
          </x14:formula1>
          <xm:sqref>B55</xm:sqref>
        </x14:dataValidation>
        <x14:dataValidation type="list" allowBlank="1" showInputMessage="1" showErrorMessage="1" xr:uid="{4A2DC6C8-4CE1-6243-8208-D050AAE7084A}">
          <x14:formula1>
            <xm:f>validations!$I$1:$I$4</xm:f>
          </x14:formula1>
          <xm:sqref>B82</xm:sqref>
        </x14:dataValidation>
        <x14:dataValidation type="list" allowBlank="1" showInputMessage="1" showErrorMessage="1" xr:uid="{11BA49D7-3868-044C-8609-C85CDDD69A84}">
          <x14:formula1>
            <xm:f>validations!$J$1:$J$4</xm:f>
          </x14:formula1>
          <xm:sqref>C93:C98 C100:C111</xm:sqref>
        </x14:dataValidation>
        <x14:dataValidation type="list" allowBlank="1" showInputMessage="1" showErrorMessage="1" xr:uid="{54AD1B8E-11F7-EB4D-BA2A-BE1FB9AA5EDF}">
          <x14:formula1>
            <xm:f>validations!$K$1:$K$5</xm:f>
          </x14:formula1>
          <xm:sqref>B121 B123 B125</xm:sqref>
        </x14:dataValidation>
        <x14:dataValidation type="list" allowBlank="1" showInputMessage="1" showErrorMessage="1" xr:uid="{0072FF18-B361-324C-B2E5-443E940661C5}">
          <x14:formula1>
            <xm:f>validations!$L$1:$L$3</xm:f>
          </x14:formula1>
          <xm:sqref>C257</xm:sqref>
        </x14:dataValidation>
        <x14:dataValidation type="list" allowBlank="1" showInputMessage="1" showErrorMessage="1" xr:uid="{A4EAB1D8-7DDC-F446-B98C-6A457F3DB6CC}">
          <x14:formula1>
            <xm:f>validations!$N$1:$N$3</xm:f>
          </x14:formula1>
          <xm:sqref>B289</xm:sqref>
        </x14:dataValidation>
        <x14:dataValidation type="list" allowBlank="1" showInputMessage="1" showErrorMessage="1" xr:uid="{CEB2BEDE-9BE5-C64D-AE27-A801884E0502}">
          <x14:formula1>
            <xm:f>validations!$O$1:$O$3</xm:f>
          </x14:formula1>
          <xm:sqref>C305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view="pageLayout" zoomScale="74" zoomScaleNormal="100" zoomScalePageLayoutView="74" workbookViewId="0">
      <selection activeCell="A44" sqref="A44:D44"/>
    </sheetView>
  </sheetViews>
  <sheetFormatPr defaultColWidth="11" defaultRowHeight="15.6"/>
  <cols>
    <col min="1" max="1" width="11" style="4"/>
    <col min="2" max="2" width="15" style="4" customWidth="1"/>
    <col min="3" max="4" width="11.5" style="4" customWidth="1"/>
    <col min="5" max="5" width="11.59765625" style="4" customWidth="1"/>
    <col min="6" max="6" width="37.09765625" style="4" customWidth="1"/>
    <col min="7" max="7" width="10.09765625" style="4" customWidth="1"/>
    <col min="8" max="16" width="10.8984375" style="4" customWidth="1"/>
    <col min="17" max="16384" width="11" style="4"/>
  </cols>
  <sheetData>
    <row r="1" spans="1:9" ht="17.399999999999999">
      <c r="A1" s="226" t="s">
        <v>1366</v>
      </c>
      <c r="B1" s="226"/>
      <c r="C1" s="226"/>
      <c r="D1" s="226"/>
      <c r="E1" s="226"/>
      <c r="F1" s="226"/>
      <c r="G1" s="226"/>
      <c r="H1" s="33"/>
    </row>
    <row r="3" spans="1:9" ht="17.399999999999999">
      <c r="A3" s="33" t="s">
        <v>822</v>
      </c>
    </row>
    <row r="4" spans="1:9" ht="15.9" customHeight="1">
      <c r="F4" s="275" t="s">
        <v>823</v>
      </c>
      <c r="G4" s="275"/>
      <c r="H4" s="163"/>
    </row>
    <row r="5" spans="1:9" ht="22.8">
      <c r="A5" s="4" t="s">
        <v>824</v>
      </c>
      <c r="E5" s="8" t="s">
        <v>5</v>
      </c>
      <c r="F5" s="275"/>
      <c r="G5" s="275"/>
      <c r="H5" s="163"/>
      <c r="I5" s="164"/>
    </row>
    <row r="7" spans="1:9" ht="39.9" customHeight="1">
      <c r="A7" s="222" t="s">
        <v>825</v>
      </c>
      <c r="B7" s="222"/>
      <c r="C7" s="222"/>
      <c r="D7" s="222"/>
      <c r="E7" s="222"/>
      <c r="F7" s="222"/>
      <c r="G7" s="8" t="s">
        <v>5</v>
      </c>
      <c r="I7" s="72"/>
    </row>
    <row r="8" spans="1:9">
      <c r="A8" s="72"/>
      <c r="B8" s="72"/>
      <c r="C8" s="72"/>
      <c r="D8" s="72"/>
      <c r="E8" s="72"/>
      <c r="F8" s="72"/>
      <c r="G8" s="72"/>
      <c r="H8" s="72"/>
      <c r="I8" s="72"/>
    </row>
    <row r="9" spans="1:9" ht="17.399999999999999">
      <c r="A9" s="33" t="s">
        <v>826</v>
      </c>
    </row>
    <row r="11" spans="1:9" ht="54" customHeight="1">
      <c r="A11" s="222" t="s">
        <v>827</v>
      </c>
      <c r="B11" s="222"/>
      <c r="C11" s="222"/>
      <c r="D11" s="222"/>
      <c r="E11" s="222"/>
      <c r="F11" s="222"/>
      <c r="G11" s="222"/>
      <c r="H11" s="72"/>
      <c r="I11" s="72"/>
    </row>
    <row r="12" spans="1:9" ht="39" customHeight="1">
      <c r="A12" s="71"/>
      <c r="B12" s="71"/>
      <c r="C12" s="89" t="s">
        <v>828</v>
      </c>
      <c r="D12" s="89" t="s">
        <v>829</v>
      </c>
      <c r="E12" s="89" t="s">
        <v>830</v>
      </c>
      <c r="F12" s="71"/>
      <c r="G12" s="71"/>
      <c r="H12" s="71"/>
      <c r="I12" s="71"/>
    </row>
    <row r="13" spans="1:9">
      <c r="B13" s="102" t="s">
        <v>511</v>
      </c>
      <c r="C13" s="8">
        <v>1646</v>
      </c>
      <c r="D13" s="8">
        <v>908</v>
      </c>
      <c r="E13" s="8">
        <v>499</v>
      </c>
    </row>
    <row r="14" spans="1:9">
      <c r="B14" s="102" t="s">
        <v>512</v>
      </c>
      <c r="C14" s="8">
        <v>767</v>
      </c>
      <c r="D14" s="8">
        <v>422</v>
      </c>
      <c r="E14" s="8">
        <v>177</v>
      </c>
    </row>
    <row r="15" spans="1:9">
      <c r="B15" s="102" t="s">
        <v>513</v>
      </c>
      <c r="C15" s="8"/>
      <c r="D15" s="8"/>
      <c r="E15" s="8"/>
    </row>
    <row r="16" spans="1:9">
      <c r="B16" s="102" t="s">
        <v>556</v>
      </c>
      <c r="C16" s="165">
        <f>SUM(C13:C15)</f>
        <v>2413</v>
      </c>
      <c r="D16" s="165">
        <f>SUM(D13:D15)</f>
        <v>1330</v>
      </c>
      <c r="E16" s="165">
        <f>SUM(E13:E15)</f>
        <v>676</v>
      </c>
    </row>
    <row r="19" spans="1:7" ht="17.399999999999999">
      <c r="A19" s="33" t="s">
        <v>831</v>
      </c>
    </row>
    <row r="21" spans="1:7">
      <c r="A21" s="4" t="s">
        <v>832</v>
      </c>
    </row>
    <row r="29" spans="1:7" ht="17.399999999999999">
      <c r="A29" s="33" t="s">
        <v>833</v>
      </c>
    </row>
    <row r="31" spans="1:7" ht="35.1" customHeight="1">
      <c r="A31" s="222" t="s">
        <v>834</v>
      </c>
      <c r="B31" s="222"/>
      <c r="C31" s="222"/>
      <c r="D31" s="222"/>
      <c r="E31" s="222"/>
      <c r="F31" s="222"/>
      <c r="G31" s="8" t="s">
        <v>5</v>
      </c>
    </row>
    <row r="33" spans="1:8">
      <c r="A33" s="4" t="s">
        <v>835</v>
      </c>
      <c r="G33" s="93"/>
      <c r="H33" s="93"/>
    </row>
    <row r="34" spans="1:8" ht="24" customHeight="1">
      <c r="B34" s="166" t="s">
        <v>836</v>
      </c>
      <c r="C34" s="46"/>
      <c r="E34" s="167" t="s">
        <v>837</v>
      </c>
      <c r="F34" s="8"/>
      <c r="G34" s="90"/>
    </row>
    <row r="36" spans="1:8" ht="17.399999999999999">
      <c r="A36" s="33" t="s">
        <v>838</v>
      </c>
    </row>
    <row r="38" spans="1:8">
      <c r="A38" s="4" t="s">
        <v>839</v>
      </c>
    </row>
    <row r="39" spans="1:8">
      <c r="B39" s="74" t="s">
        <v>840</v>
      </c>
    </row>
    <row r="41" spans="1:8">
      <c r="A41" s="276" t="s">
        <v>841</v>
      </c>
      <c r="B41" s="276"/>
      <c r="C41" s="276"/>
      <c r="D41" s="276"/>
      <c r="F41" s="8" t="s">
        <v>61</v>
      </c>
    </row>
    <row r="42" spans="1:8">
      <c r="A42" s="276" t="s">
        <v>842</v>
      </c>
      <c r="B42" s="276"/>
      <c r="C42" s="276"/>
      <c r="D42" s="276"/>
      <c r="F42" s="8" t="s">
        <v>1363</v>
      </c>
    </row>
    <row r="43" spans="1:8">
      <c r="A43" s="276" t="s">
        <v>843</v>
      </c>
      <c r="B43" s="276"/>
      <c r="C43" s="276"/>
      <c r="D43" s="276"/>
      <c r="F43" s="8" t="s">
        <v>61</v>
      </c>
    </row>
    <row r="44" spans="1:8">
      <c r="A44" s="276" t="s">
        <v>666</v>
      </c>
      <c r="B44" s="276"/>
      <c r="C44" s="276"/>
      <c r="D44" s="276"/>
      <c r="F44" s="8" t="s">
        <v>61</v>
      </c>
    </row>
    <row r="45" spans="1:8">
      <c r="A45" s="276" t="s">
        <v>844</v>
      </c>
      <c r="B45" s="276"/>
      <c r="C45" s="276"/>
      <c r="D45" s="276"/>
      <c r="F45" s="8" t="s">
        <v>56</v>
      </c>
    </row>
    <row r="46" spans="1:8">
      <c r="A46" s="276" t="s">
        <v>845</v>
      </c>
      <c r="B46" s="276"/>
      <c r="C46" s="276"/>
      <c r="D46" s="276"/>
      <c r="F46" s="8" t="s">
        <v>48</v>
      </c>
    </row>
    <row r="49" spans="1:8" ht="17.399999999999999">
      <c r="A49" s="33" t="s">
        <v>846</v>
      </c>
    </row>
    <row r="50" spans="1:8">
      <c r="A50" s="4" t="s">
        <v>847</v>
      </c>
    </row>
    <row r="52" spans="1:8">
      <c r="B52" s="276" t="s">
        <v>848</v>
      </c>
      <c r="C52" s="276"/>
      <c r="D52" s="276"/>
      <c r="E52" s="46"/>
    </row>
    <row r="54" spans="1:8" ht="17.399999999999999">
      <c r="A54" s="33" t="s">
        <v>849</v>
      </c>
    </row>
    <row r="55" spans="1:8">
      <c r="A55" s="4" t="s">
        <v>850</v>
      </c>
    </row>
    <row r="57" spans="1:8">
      <c r="B57" s="276" t="s">
        <v>848</v>
      </c>
      <c r="C57" s="276"/>
      <c r="D57" s="276"/>
      <c r="E57" s="46">
        <v>2.5</v>
      </c>
    </row>
    <row r="58" spans="1:8" ht="17.399999999999999">
      <c r="A58" s="33" t="s">
        <v>851</v>
      </c>
    </row>
    <row r="59" spans="1:8" ht="114.9" customHeight="1">
      <c r="F59" s="51"/>
    </row>
    <row r="61" spans="1:8" ht="17.399999999999999">
      <c r="A61" s="33" t="s">
        <v>852</v>
      </c>
    </row>
    <row r="62" spans="1:8" ht="24" customHeight="1">
      <c r="A62" s="222" t="s">
        <v>853</v>
      </c>
      <c r="B62" s="222"/>
      <c r="C62" s="222"/>
      <c r="D62" s="222"/>
      <c r="E62" s="222"/>
      <c r="F62" s="222"/>
      <c r="G62" s="72"/>
      <c r="H62" s="72"/>
    </row>
    <row r="63" spans="1:8" ht="24" customHeight="1">
      <c r="A63" s="222"/>
      <c r="B63" s="222"/>
      <c r="C63" s="222"/>
      <c r="D63" s="222"/>
      <c r="E63" s="222"/>
      <c r="F63" s="222"/>
      <c r="G63" s="72"/>
      <c r="H63" s="72"/>
    </row>
    <row r="65" spans="1:6" ht="31.2">
      <c r="B65" s="89" t="s">
        <v>785</v>
      </c>
      <c r="C65" s="89" t="s">
        <v>854</v>
      </c>
      <c r="D65" s="89" t="s">
        <v>855</v>
      </c>
      <c r="E65" s="89" t="s">
        <v>856</v>
      </c>
      <c r="F65" s="89" t="s">
        <v>857</v>
      </c>
    </row>
    <row r="66" spans="1:6">
      <c r="A66" s="115" t="s">
        <v>858</v>
      </c>
      <c r="B66" s="60"/>
      <c r="C66" s="60"/>
      <c r="D66" s="60"/>
      <c r="E66" s="60">
        <v>45505</v>
      </c>
    </row>
    <row r="67" spans="1:6">
      <c r="A67" s="115" t="s">
        <v>859</v>
      </c>
      <c r="B67" s="60"/>
      <c r="C67" s="60"/>
      <c r="D67" s="60"/>
      <c r="E67" s="60"/>
    </row>
    <row r="68" spans="1:6">
      <c r="A68" s="115" t="s">
        <v>860</v>
      </c>
      <c r="B68" s="60"/>
      <c r="C68" s="60"/>
      <c r="D68" s="60"/>
      <c r="E68" s="60">
        <v>45627</v>
      </c>
    </row>
    <row r="69" spans="1:6">
      <c r="A69" s="115" t="s">
        <v>861</v>
      </c>
      <c r="B69" s="60"/>
      <c r="C69" s="60"/>
      <c r="D69" s="60"/>
      <c r="E69" s="60"/>
    </row>
    <row r="75" spans="1:6" ht="17.399999999999999">
      <c r="A75" s="33" t="s">
        <v>862</v>
      </c>
    </row>
    <row r="77" spans="1:6" ht="39.9" customHeight="1">
      <c r="A77" s="222" t="s">
        <v>863</v>
      </c>
      <c r="B77" s="222"/>
      <c r="C77" s="222"/>
      <c r="D77" s="222"/>
      <c r="E77" s="18" t="s">
        <v>21</v>
      </c>
    </row>
    <row r="78" spans="1:6" ht="17.399999999999999">
      <c r="A78" s="33" t="s">
        <v>864</v>
      </c>
    </row>
    <row r="79" spans="1:6">
      <c r="A79" s="4" t="s">
        <v>865</v>
      </c>
    </row>
    <row r="80" spans="1:6" ht="66" customHeight="1">
      <c r="F80" s="6"/>
    </row>
    <row r="81" spans="1:4" ht="17.399999999999999">
      <c r="A81" s="33" t="s">
        <v>866</v>
      </c>
    </row>
    <row r="82" spans="1:4">
      <c r="A82" s="4" t="s">
        <v>867</v>
      </c>
    </row>
    <row r="84" spans="1:4">
      <c r="B84" s="4" t="s">
        <v>868</v>
      </c>
      <c r="C84" s="8" t="s">
        <v>1394</v>
      </c>
    </row>
    <row r="86" spans="1:4" ht="17.399999999999999">
      <c r="A86" s="33" t="s">
        <v>869</v>
      </c>
    </row>
    <row r="87" spans="1:4">
      <c r="A87" s="4" t="s">
        <v>870</v>
      </c>
    </row>
    <row r="89" spans="1:4">
      <c r="A89" s="4" t="s">
        <v>871</v>
      </c>
      <c r="B89" s="13">
        <v>60</v>
      </c>
      <c r="C89" s="4" t="s">
        <v>872</v>
      </c>
      <c r="D89" s="8"/>
    </row>
    <row r="91" spans="1:4" ht="17.399999999999999">
      <c r="A91" s="33" t="s">
        <v>873</v>
      </c>
    </row>
    <row r="92" spans="1:4">
      <c r="A92" s="4" t="s">
        <v>874</v>
      </c>
    </row>
    <row r="94" spans="1:4">
      <c r="A94" s="4" t="s">
        <v>871</v>
      </c>
      <c r="B94" s="13">
        <v>90</v>
      </c>
      <c r="C94" s="4" t="s">
        <v>872</v>
      </c>
      <c r="D94" s="8"/>
    </row>
    <row r="96" spans="1:4" ht="17.399999999999999">
      <c r="A96" s="33" t="s">
        <v>875</v>
      </c>
    </row>
    <row r="97" spans="1:6">
      <c r="A97" s="4" t="s">
        <v>876</v>
      </c>
    </row>
    <row r="99" spans="1:6">
      <c r="A99" s="4" t="s">
        <v>871</v>
      </c>
      <c r="B99" s="46"/>
    </row>
    <row r="101" spans="1:6" ht="17.399999999999999">
      <c r="A101" s="33" t="s">
        <v>877</v>
      </c>
    </row>
    <row r="102" spans="1:6">
      <c r="A102" s="4" t="s">
        <v>878</v>
      </c>
    </row>
    <row r="104" spans="1:6">
      <c r="A104" s="4" t="s">
        <v>871</v>
      </c>
      <c r="B104" s="13">
        <v>33</v>
      </c>
    </row>
    <row r="105" spans="1:6">
      <c r="F105" s="71"/>
    </row>
    <row r="106" spans="1:6">
      <c r="F106" s="71"/>
    </row>
    <row r="107" spans="1:6" ht="17.399999999999999">
      <c r="A107" s="33" t="s">
        <v>879</v>
      </c>
      <c r="F107" s="71"/>
    </row>
    <row r="108" spans="1:6">
      <c r="A108" s="4" t="s">
        <v>880</v>
      </c>
      <c r="F108" s="71"/>
    </row>
    <row r="109" spans="1:6" ht="78" customHeight="1">
      <c r="F109" s="6"/>
    </row>
    <row r="110" spans="1:6" ht="17.399999999999999">
      <c r="A110" s="33" t="s">
        <v>881</v>
      </c>
    </row>
    <row r="111" spans="1:6">
      <c r="A111" s="4" t="s">
        <v>882</v>
      </c>
    </row>
    <row r="116" spans="1:7" ht="18">
      <c r="F116" s="80"/>
    </row>
    <row r="117" spans="1:7" ht="17.399999999999999">
      <c r="A117" s="33" t="s">
        <v>883</v>
      </c>
    </row>
    <row r="118" spans="1:7">
      <c r="A118" s="222" t="s">
        <v>884</v>
      </c>
      <c r="B118" s="222"/>
      <c r="C118" s="222"/>
      <c r="D118" s="222"/>
      <c r="E118" s="222"/>
      <c r="F118" s="222"/>
      <c r="G118" s="222"/>
    </row>
    <row r="119" spans="1:7" ht="20.100000000000001" customHeight="1">
      <c r="A119" s="222"/>
      <c r="B119" s="222"/>
      <c r="C119" s="222"/>
      <c r="D119" s="222"/>
      <c r="E119" s="222"/>
      <c r="F119" s="222"/>
      <c r="G119" s="222"/>
    </row>
    <row r="120" spans="1:7">
      <c r="B120" s="102" t="s">
        <v>871</v>
      </c>
      <c r="C120" s="46"/>
      <c r="D120" s="102" t="s">
        <v>872</v>
      </c>
      <c r="E120" s="8"/>
    </row>
    <row r="122" spans="1:7" ht="17.399999999999999">
      <c r="A122" s="33" t="s">
        <v>885</v>
      </c>
    </row>
    <row r="123" spans="1:7">
      <c r="A123" s="222" t="s">
        <v>886</v>
      </c>
      <c r="B123" s="222"/>
      <c r="C123" s="222"/>
      <c r="D123" s="222"/>
      <c r="E123" s="222"/>
      <c r="F123" s="222"/>
      <c r="G123" s="222"/>
    </row>
    <row r="124" spans="1:7" ht="35.1" customHeight="1">
      <c r="A124" s="222"/>
      <c r="B124" s="222"/>
      <c r="C124" s="222"/>
      <c r="D124" s="222"/>
      <c r="E124" s="222"/>
      <c r="F124" s="222"/>
      <c r="G124" s="222"/>
    </row>
    <row r="125" spans="1:7">
      <c r="B125" s="102" t="s">
        <v>871</v>
      </c>
      <c r="C125" s="46"/>
      <c r="D125" s="102" t="s">
        <v>872</v>
      </c>
      <c r="E125" s="8"/>
    </row>
    <row r="127" spans="1:7" ht="17.399999999999999">
      <c r="A127" s="33" t="s">
        <v>887</v>
      </c>
    </row>
    <row r="128" spans="1:7" ht="15.9" customHeight="1">
      <c r="A128" s="222" t="s">
        <v>888</v>
      </c>
      <c r="B128" s="222"/>
      <c r="C128" s="222"/>
      <c r="D128" s="222"/>
      <c r="E128" s="222"/>
      <c r="F128" s="8" t="s">
        <v>5</v>
      </c>
    </row>
    <row r="129" spans="1:8" ht="15.9" customHeight="1">
      <c r="A129" s="222"/>
      <c r="B129" s="222"/>
      <c r="C129" s="222"/>
      <c r="D129" s="222"/>
      <c r="E129" s="222"/>
    </row>
    <row r="130" spans="1:8">
      <c r="A130" s="116"/>
      <c r="B130" s="116"/>
      <c r="C130" s="116"/>
      <c r="D130" s="116"/>
      <c r="E130" s="116"/>
    </row>
    <row r="131" spans="1:8">
      <c r="A131" s="4" t="s">
        <v>889</v>
      </c>
      <c r="F131" s="63" t="s">
        <v>1395</v>
      </c>
    </row>
    <row r="132" spans="1:8" ht="27.9" customHeight="1"/>
    <row r="133" spans="1:8" ht="17.399999999999999">
      <c r="A133" s="33" t="s">
        <v>890</v>
      </c>
    </row>
    <row r="134" spans="1:8" ht="27" customHeight="1">
      <c r="A134" s="4" t="s">
        <v>891</v>
      </c>
    </row>
    <row r="135" spans="1:8" ht="206.1" customHeight="1">
      <c r="F135" s="6"/>
    </row>
    <row r="136" spans="1:8">
      <c r="F136" s="71"/>
    </row>
    <row r="137" spans="1:8" ht="18">
      <c r="A137" s="221" t="s">
        <v>892</v>
      </c>
      <c r="B137" s="221"/>
      <c r="C137" s="221"/>
      <c r="D137" s="221"/>
      <c r="E137" s="221"/>
      <c r="F137" s="221"/>
      <c r="G137" s="221"/>
      <c r="H137" s="70"/>
    </row>
  </sheetData>
  <sheetProtection sheet="1" formatCells="0" formatColumns="0" formatRows="0" insertColumns="0" insertRows="0" insertHyperlinks="0" deleteColumns="0" deleteRows="0" sort="0" autoFilter="0" pivotTables="0"/>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scale="96" orientation="landscape" r:id="rId1"/>
  <headerFooter>
    <oddHeader xml:space="preserve">&amp;C 
</oddHeader>
    <oddFooter xml:space="preserve">&amp;C    </oddFooter>
  </headerFooter>
  <rowBreaks count="4" manualBreakCount="4">
    <brk id="27" max="16383" man="1"/>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449580</xdr:colOff>
                    <xdr:row>64</xdr:row>
                    <xdr:rowOff>342900</xdr:rowOff>
                  </from>
                  <to>
                    <xdr:col>6</xdr:col>
                    <xdr:colOff>373380</xdr:colOff>
                    <xdr:row>66</xdr:row>
                    <xdr:rowOff>83820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426720</xdr:colOff>
                    <xdr:row>66</xdr:row>
                    <xdr:rowOff>114300</xdr:rowOff>
                  </from>
                  <to>
                    <xdr:col>6</xdr:col>
                    <xdr:colOff>350520</xdr:colOff>
                    <xdr:row>68</xdr:row>
                    <xdr:rowOff>83820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426720</xdr:colOff>
                    <xdr:row>68</xdr:row>
                    <xdr:rowOff>106680</xdr:rowOff>
                  </from>
                  <to>
                    <xdr:col>6</xdr:col>
                    <xdr:colOff>350520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426720</xdr:colOff>
                    <xdr:row>70</xdr:row>
                    <xdr:rowOff>121920</xdr:rowOff>
                  </from>
                  <to>
                    <xdr:col>6</xdr:col>
                    <xdr:colOff>350520</xdr:colOff>
                    <xdr:row>72</xdr:row>
                    <xdr:rowOff>106680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579120</xdr:colOff>
                    <xdr:row>111</xdr:row>
                    <xdr:rowOff>114300</xdr:rowOff>
                  </from>
                  <to>
                    <xdr:col>4</xdr:col>
                    <xdr:colOff>144780</xdr:colOff>
                    <xdr:row>113</xdr:row>
                    <xdr:rowOff>83820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579120</xdr:colOff>
                    <xdr:row>111</xdr:row>
                    <xdr:rowOff>121920</xdr:rowOff>
                  </from>
                  <to>
                    <xdr:col>6</xdr:col>
                    <xdr:colOff>685800</xdr:colOff>
                    <xdr:row>113</xdr:row>
                    <xdr:rowOff>106680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106680</xdr:rowOff>
                  </from>
                  <to>
                    <xdr:col>4</xdr:col>
                    <xdr:colOff>678180</xdr:colOff>
                    <xdr:row>115</xdr:row>
                    <xdr:rowOff>83820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449580</xdr:colOff>
                    <xdr:row>21</xdr:row>
                    <xdr:rowOff>190500</xdr:rowOff>
                  </from>
                  <to>
                    <xdr:col>2</xdr:col>
                    <xdr:colOff>0</xdr:colOff>
                    <xdr:row>23</xdr:row>
                    <xdr:rowOff>160020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7620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182880</xdr:rowOff>
                  </from>
                  <to>
                    <xdr:col>4</xdr:col>
                    <xdr:colOff>525780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754380</xdr:colOff>
                    <xdr:row>24</xdr:row>
                    <xdr:rowOff>68580</xdr:rowOff>
                  </from>
                  <to>
                    <xdr:col>4</xdr:col>
                    <xdr:colOff>525780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view="pageLayout" zoomScale="70" zoomScaleNormal="100" zoomScalePageLayoutView="70" workbookViewId="0">
      <selection activeCell="B7" sqref="B7"/>
    </sheetView>
  </sheetViews>
  <sheetFormatPr defaultColWidth="11" defaultRowHeight="15.6"/>
  <cols>
    <col min="1" max="1" width="18.8984375" style="4" customWidth="1"/>
    <col min="2" max="2" width="24.59765625" style="4" customWidth="1"/>
    <col min="3" max="3" width="22.5" style="4" customWidth="1"/>
    <col min="4" max="4" width="45.09765625" style="4" customWidth="1"/>
    <col min="5" max="16384" width="11" style="4"/>
  </cols>
  <sheetData>
    <row r="1" spans="1:4" ht="17.399999999999999">
      <c r="A1" s="226" t="s">
        <v>893</v>
      </c>
      <c r="B1" s="226"/>
      <c r="C1" s="226"/>
      <c r="D1" s="226"/>
    </row>
    <row r="3" spans="1:4" ht="17.399999999999999">
      <c r="A3" s="33" t="s">
        <v>894</v>
      </c>
    </row>
    <row r="5" spans="1:4">
      <c r="A5" s="168" t="s">
        <v>895</v>
      </c>
    </row>
    <row r="23" spans="1:4" ht="27" customHeight="1"/>
    <row r="25" spans="1:4" ht="27" customHeight="1"/>
    <row r="26" spans="1:4" ht="72" customHeight="1">
      <c r="C26" s="169" t="s">
        <v>896</v>
      </c>
      <c r="D26" s="17"/>
    </row>
    <row r="27" spans="1:4" ht="17.399999999999999">
      <c r="A27" s="33"/>
    </row>
    <row r="28" spans="1:4" ht="17.399999999999999">
      <c r="A28" s="33" t="s">
        <v>897</v>
      </c>
    </row>
    <row r="30" spans="1:4" ht="17.399999999999999">
      <c r="A30" s="33" t="s">
        <v>898</v>
      </c>
    </row>
    <row r="31" spans="1:4" ht="32.1" customHeight="1">
      <c r="A31" s="222" t="s">
        <v>899</v>
      </c>
      <c r="B31" s="222"/>
      <c r="C31" s="222"/>
      <c r="D31" s="222"/>
    </row>
    <row r="32" spans="1:4">
      <c r="A32" s="72"/>
      <c r="B32" s="72"/>
      <c r="C32" s="72"/>
      <c r="D32" s="72"/>
    </row>
    <row r="45" spans="4:4">
      <c r="D45" s="74" t="s">
        <v>900</v>
      </c>
    </row>
    <row r="46" spans="4:4" ht="114" customHeight="1">
      <c r="D46" s="6"/>
    </row>
    <row r="51" spans="1:4" ht="17.399999999999999">
      <c r="A51" s="226" t="s">
        <v>901</v>
      </c>
      <c r="B51" s="226"/>
      <c r="C51" s="226"/>
      <c r="D51" s="226"/>
    </row>
  </sheetData>
  <sheetProtection algorithmName="SHA-512" hashValue="n4kGK7H+Y6o9tVNWTtwTHWmWjlafBZvhVEqFJJIKck4Q7zcq/rXRHwMjyL30p1aPnVCqZcWastQWio5spBQtpg==" saltValue="JgHwMpDPvhIpHIP3cr0cAg==" spinCount="100000" sheet="1" formatCells="0" formatColumns="0" formatRows="0" insertColumns="0" insertRows="0" insertHyperlinks="0" deleteColumns="0" deleteRows="0" sort="0" autoFilter="0" pivotTables="0"/>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121920</xdr:rowOff>
                  </from>
                  <to>
                    <xdr:col>1</xdr:col>
                    <xdr:colOff>830580</xdr:colOff>
                    <xdr:row>7</xdr:row>
                    <xdr:rowOff>106680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236220</xdr:colOff>
                    <xdr:row>7</xdr:row>
                    <xdr:rowOff>83820</xdr:rowOff>
                  </from>
                  <to>
                    <xdr:col>2</xdr:col>
                    <xdr:colOff>922020</xdr:colOff>
                    <xdr:row>9</xdr:row>
                    <xdr:rowOff>160020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182880</xdr:rowOff>
                  </from>
                  <to>
                    <xdr:col>1</xdr:col>
                    <xdr:colOff>1074420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693420</xdr:colOff>
                    <xdr:row>13</xdr:row>
                    <xdr:rowOff>121920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144780</xdr:rowOff>
                  </from>
                  <to>
                    <xdr:col>1</xdr:col>
                    <xdr:colOff>312420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312420</xdr:colOff>
                    <xdr:row>17</xdr:row>
                    <xdr:rowOff>83820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106680</xdr:rowOff>
                  </from>
                  <to>
                    <xdr:col>1</xdr:col>
                    <xdr:colOff>1363980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144780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160020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1684020</xdr:colOff>
                    <xdr:row>5</xdr:row>
                    <xdr:rowOff>121920</xdr:rowOff>
                  </from>
                  <to>
                    <xdr:col>3</xdr:col>
                    <xdr:colOff>1988820</xdr:colOff>
                    <xdr:row>7</xdr:row>
                    <xdr:rowOff>106680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160020</xdr:rowOff>
                  </from>
                  <to>
                    <xdr:col>3</xdr:col>
                    <xdr:colOff>1744980</xdr:colOff>
                    <xdr:row>9</xdr:row>
                    <xdr:rowOff>144780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1706880</xdr:colOff>
                    <xdr:row>9</xdr:row>
                    <xdr:rowOff>160020</xdr:rowOff>
                  </from>
                  <to>
                    <xdr:col>3</xdr:col>
                    <xdr:colOff>1516380</xdr:colOff>
                    <xdr:row>11</xdr:row>
                    <xdr:rowOff>144780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1706880</xdr:colOff>
                    <xdr:row>11</xdr:row>
                    <xdr:rowOff>152400</xdr:rowOff>
                  </from>
                  <to>
                    <xdr:col>3</xdr:col>
                    <xdr:colOff>2705100</xdr:colOff>
                    <xdr:row>13</xdr:row>
                    <xdr:rowOff>121920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1706880</xdr:colOff>
                    <xdr:row>13</xdr:row>
                    <xdr:rowOff>144780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1706880</xdr:colOff>
                    <xdr:row>15</xdr:row>
                    <xdr:rowOff>121920</xdr:rowOff>
                  </from>
                  <to>
                    <xdr:col>3</xdr:col>
                    <xdr:colOff>1516380</xdr:colOff>
                    <xdr:row>17</xdr:row>
                    <xdr:rowOff>106680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1706880</xdr:colOff>
                    <xdr:row>17</xdr:row>
                    <xdr:rowOff>144780</xdr:rowOff>
                  </from>
                  <to>
                    <xdr:col>3</xdr:col>
                    <xdr:colOff>2773680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1706880</xdr:colOff>
                    <xdr:row>19</xdr:row>
                    <xdr:rowOff>152400</xdr:rowOff>
                  </from>
                  <to>
                    <xdr:col>3</xdr:col>
                    <xdr:colOff>2552700</xdr:colOff>
                    <xdr:row>21</xdr:row>
                    <xdr:rowOff>121920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1706880</xdr:colOff>
                    <xdr:row>21</xdr:row>
                    <xdr:rowOff>160020</xdr:rowOff>
                  </from>
                  <to>
                    <xdr:col>3</xdr:col>
                    <xdr:colOff>1516380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1684020</xdr:colOff>
                    <xdr:row>23</xdr:row>
                    <xdr:rowOff>68580</xdr:rowOff>
                  </from>
                  <to>
                    <xdr:col>3</xdr:col>
                    <xdr:colOff>1493520</xdr:colOff>
                    <xdr:row>24</xdr:row>
                    <xdr:rowOff>236220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160020</xdr:colOff>
                    <xdr:row>31</xdr:row>
                    <xdr:rowOff>114300</xdr:rowOff>
                  </from>
                  <to>
                    <xdr:col>1</xdr:col>
                    <xdr:colOff>259080</xdr:colOff>
                    <xdr:row>33</xdr:row>
                    <xdr:rowOff>83820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182880</xdr:colOff>
                    <xdr:row>33</xdr:row>
                    <xdr:rowOff>114300</xdr:rowOff>
                  </from>
                  <to>
                    <xdr:col>1</xdr:col>
                    <xdr:colOff>266700</xdr:colOff>
                    <xdr:row>35</xdr:row>
                    <xdr:rowOff>83820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182880</xdr:colOff>
                    <xdr:row>35</xdr:row>
                    <xdr:rowOff>121920</xdr:rowOff>
                  </from>
                  <to>
                    <xdr:col>1</xdr:col>
                    <xdr:colOff>998220</xdr:colOff>
                    <xdr:row>37</xdr:row>
                    <xdr:rowOff>106680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182880</xdr:colOff>
                    <xdr:row>37</xdr:row>
                    <xdr:rowOff>144780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182880</xdr:colOff>
                    <xdr:row>39</xdr:row>
                    <xdr:rowOff>114300</xdr:rowOff>
                  </from>
                  <to>
                    <xdr:col>1</xdr:col>
                    <xdr:colOff>266700</xdr:colOff>
                    <xdr:row>41</xdr:row>
                    <xdr:rowOff>83820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144780</xdr:colOff>
                    <xdr:row>37</xdr:row>
                    <xdr:rowOff>121920</xdr:rowOff>
                  </from>
                  <to>
                    <xdr:col>2</xdr:col>
                    <xdr:colOff>1668780</xdr:colOff>
                    <xdr:row>39</xdr:row>
                    <xdr:rowOff>106680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182880</xdr:colOff>
                    <xdr:row>41</xdr:row>
                    <xdr:rowOff>114300</xdr:rowOff>
                  </from>
                  <to>
                    <xdr:col>1</xdr:col>
                    <xdr:colOff>266700</xdr:colOff>
                    <xdr:row>43</xdr:row>
                    <xdr:rowOff>83820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83820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144780</xdr:colOff>
                    <xdr:row>33</xdr:row>
                    <xdr:rowOff>121920</xdr:rowOff>
                  </from>
                  <to>
                    <xdr:col>2</xdr:col>
                    <xdr:colOff>1668780</xdr:colOff>
                    <xdr:row>35</xdr:row>
                    <xdr:rowOff>106680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144780</xdr:colOff>
                    <xdr:row>35</xdr:row>
                    <xdr:rowOff>121920</xdr:rowOff>
                  </from>
                  <to>
                    <xdr:col>2</xdr:col>
                    <xdr:colOff>1668780</xdr:colOff>
                    <xdr:row>37</xdr:row>
                    <xdr:rowOff>106680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144780</xdr:colOff>
                    <xdr:row>39</xdr:row>
                    <xdr:rowOff>121920</xdr:rowOff>
                  </from>
                  <to>
                    <xdr:col>3</xdr:col>
                    <xdr:colOff>1036320</xdr:colOff>
                    <xdr:row>41</xdr:row>
                    <xdr:rowOff>106680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144780</xdr:colOff>
                    <xdr:row>41</xdr:row>
                    <xdr:rowOff>121920</xdr:rowOff>
                  </from>
                  <to>
                    <xdr:col>2</xdr:col>
                    <xdr:colOff>1668780</xdr:colOff>
                    <xdr:row>43</xdr:row>
                    <xdr:rowOff>106680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144780</xdr:colOff>
                    <xdr:row>43</xdr:row>
                    <xdr:rowOff>114300</xdr:rowOff>
                  </from>
                  <to>
                    <xdr:col>2</xdr:col>
                    <xdr:colOff>1668780</xdr:colOff>
                    <xdr:row>45</xdr:row>
                    <xdr:rowOff>83820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view="pageLayout" topLeftCell="A64" zoomScale="70" zoomScaleNormal="100" zoomScalePageLayoutView="70" workbookViewId="0">
      <selection activeCell="E23" sqref="E23"/>
    </sheetView>
  </sheetViews>
  <sheetFormatPr defaultColWidth="11" defaultRowHeight="15.6"/>
  <cols>
    <col min="1" max="1" width="53" style="4" customWidth="1"/>
    <col min="2" max="2" width="21.8984375" style="4" customWidth="1"/>
    <col min="3" max="3" width="21.5" style="4" customWidth="1"/>
    <col min="4" max="4" width="11" style="4"/>
    <col min="5" max="5" width="38.5" style="4" customWidth="1"/>
    <col min="6" max="6" width="10.8984375" style="4" customWidth="1"/>
    <col min="7" max="7" width="31" style="4" customWidth="1"/>
    <col min="8" max="8" width="21" style="4" customWidth="1"/>
    <col min="9" max="9" width="10.8984375" style="4" customWidth="1"/>
    <col min="10" max="10" width="19" style="4" customWidth="1"/>
    <col min="11" max="18" width="10.8984375" style="4" customWidth="1"/>
    <col min="19" max="16384" width="11" style="4"/>
  </cols>
  <sheetData>
    <row r="1" spans="1:5" ht="17.399999999999999">
      <c r="A1" s="277" t="s">
        <v>902</v>
      </c>
      <c r="B1" s="277"/>
      <c r="C1" s="277"/>
      <c r="D1" s="277"/>
      <c r="E1" s="33"/>
    </row>
    <row r="3" spans="1:5" ht="17.399999999999999">
      <c r="A3" s="33" t="s">
        <v>903</v>
      </c>
    </row>
    <row r="5" spans="1:5">
      <c r="A5" s="222" t="s">
        <v>904</v>
      </c>
      <c r="B5" s="222"/>
      <c r="C5" s="222"/>
      <c r="D5" s="222"/>
    </row>
    <row r="6" spans="1:5">
      <c r="A6" s="222"/>
      <c r="B6" s="222"/>
      <c r="C6" s="222"/>
      <c r="D6" s="222"/>
    </row>
    <row r="8" spans="1:5" ht="31.2">
      <c r="B8" s="82" t="s">
        <v>905</v>
      </c>
      <c r="C8" s="107" t="s">
        <v>906</v>
      </c>
    </row>
    <row r="9" spans="1:5" ht="33.75" customHeight="1">
      <c r="A9" s="167" t="s">
        <v>907</v>
      </c>
      <c r="B9" s="48">
        <v>0.08</v>
      </c>
      <c r="C9" s="48">
        <v>0.05</v>
      </c>
    </row>
    <row r="10" spans="1:5" ht="33.75" customHeight="1">
      <c r="A10" s="166" t="s">
        <v>908</v>
      </c>
      <c r="B10" s="48">
        <v>0</v>
      </c>
      <c r="C10" s="48">
        <v>0.04</v>
      </c>
    </row>
    <row r="11" spans="1:5" ht="33.75" customHeight="1">
      <c r="A11" s="166" t="s">
        <v>909</v>
      </c>
      <c r="B11" s="48">
        <v>0</v>
      </c>
      <c r="C11" s="48">
        <v>0.05</v>
      </c>
    </row>
    <row r="12" spans="1:5" ht="33.75" customHeight="1">
      <c r="A12" s="167" t="s">
        <v>910</v>
      </c>
      <c r="B12" s="48">
        <v>0.40500000000000003</v>
      </c>
      <c r="C12" s="48">
        <v>0.22700000000000001</v>
      </c>
    </row>
    <row r="13" spans="1:5" ht="33.75" customHeight="1">
      <c r="A13" s="166" t="s">
        <v>911</v>
      </c>
      <c r="B13" s="48">
        <v>0.59499999999999997</v>
      </c>
      <c r="C13" s="48">
        <v>0.77300000000000002</v>
      </c>
    </row>
    <row r="14" spans="1:5" ht="33.75" customHeight="1">
      <c r="A14" s="166" t="s">
        <v>912</v>
      </c>
      <c r="B14" s="48">
        <v>0</v>
      </c>
      <c r="C14" s="48">
        <v>0.1096</v>
      </c>
    </row>
    <row r="15" spans="1:5" ht="33.75" customHeight="1">
      <c r="A15" s="166" t="s">
        <v>913</v>
      </c>
      <c r="B15" s="13">
        <v>18</v>
      </c>
      <c r="C15" s="13">
        <v>20</v>
      </c>
    </row>
    <row r="16" spans="1:5" ht="33.75" customHeight="1">
      <c r="A16" s="166" t="s">
        <v>914</v>
      </c>
      <c r="B16" s="13">
        <v>18</v>
      </c>
      <c r="C16" s="13">
        <v>21</v>
      </c>
    </row>
    <row r="24" spans="1:1" ht="17.399999999999999">
      <c r="A24" s="33" t="s">
        <v>915</v>
      </c>
    </row>
    <row r="25" spans="1:1">
      <c r="A25" s="4" t="s">
        <v>916</v>
      </c>
    </row>
    <row r="41" spans="1:1" ht="17.399999999999999">
      <c r="A41" s="33" t="s">
        <v>917</v>
      </c>
    </row>
    <row r="43" spans="1:1">
      <c r="A43" s="4" t="s">
        <v>918</v>
      </c>
    </row>
    <row r="45" spans="1:1">
      <c r="A45" s="74" t="s">
        <v>919</v>
      </c>
    </row>
    <row r="46" spans="1:1">
      <c r="A46" s="6" t="s">
        <v>1396</v>
      </c>
    </row>
    <row r="48" spans="1:1">
      <c r="A48" s="4" t="s">
        <v>920</v>
      </c>
    </row>
    <row r="50" spans="1:1">
      <c r="A50" s="74" t="s">
        <v>919</v>
      </c>
    </row>
    <row r="51" spans="1:1">
      <c r="A51" s="6"/>
    </row>
    <row r="53" spans="1:1">
      <c r="A53" s="4" t="s">
        <v>921</v>
      </c>
    </row>
    <row r="55" spans="1:1">
      <c r="A55" s="74" t="s">
        <v>919</v>
      </c>
    </row>
    <row r="56" spans="1:1">
      <c r="A56" s="6"/>
    </row>
    <row r="57" spans="1:1" ht="17.399999999999999">
      <c r="A57" s="33" t="s">
        <v>922</v>
      </c>
    </row>
    <row r="58" spans="1:1">
      <c r="A58" s="4" t="s">
        <v>923</v>
      </c>
    </row>
    <row r="74" spans="1:1">
      <c r="A74" s="4" t="s">
        <v>924</v>
      </c>
    </row>
    <row r="75" spans="1:1" ht="48" customHeight="1">
      <c r="A75" s="6"/>
    </row>
    <row r="84" spans="1:4" ht="17.399999999999999">
      <c r="A84" s="277" t="s">
        <v>925</v>
      </c>
      <c r="B84" s="277"/>
      <c r="C84" s="277"/>
      <c r="D84" s="277"/>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1074420</xdr:colOff>
                    <xdr:row>25</xdr:row>
                    <xdr:rowOff>114300</xdr:rowOff>
                  </from>
                  <to>
                    <xdr:col>0</xdr:col>
                    <xdr:colOff>2598420</xdr:colOff>
                    <xdr:row>27</xdr:row>
                    <xdr:rowOff>83820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1074420</xdr:colOff>
                    <xdr:row>27</xdr:row>
                    <xdr:rowOff>114300</xdr:rowOff>
                  </from>
                  <to>
                    <xdr:col>0</xdr:col>
                    <xdr:colOff>2598420</xdr:colOff>
                    <xdr:row>29</xdr:row>
                    <xdr:rowOff>83820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1097280</xdr:colOff>
                    <xdr:row>29</xdr:row>
                    <xdr:rowOff>114300</xdr:rowOff>
                  </from>
                  <to>
                    <xdr:col>0</xdr:col>
                    <xdr:colOff>2621280</xdr:colOff>
                    <xdr:row>31</xdr:row>
                    <xdr:rowOff>83820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1097280</xdr:colOff>
                    <xdr:row>31</xdr:row>
                    <xdr:rowOff>114300</xdr:rowOff>
                  </from>
                  <to>
                    <xdr:col>0</xdr:col>
                    <xdr:colOff>2621280</xdr:colOff>
                    <xdr:row>33</xdr:row>
                    <xdr:rowOff>83820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1097280</xdr:colOff>
                    <xdr:row>33</xdr:row>
                    <xdr:rowOff>114300</xdr:rowOff>
                  </from>
                  <to>
                    <xdr:col>0</xdr:col>
                    <xdr:colOff>2621280</xdr:colOff>
                    <xdr:row>35</xdr:row>
                    <xdr:rowOff>83820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1097280</xdr:colOff>
                    <xdr:row>35</xdr:row>
                    <xdr:rowOff>114300</xdr:rowOff>
                  </from>
                  <to>
                    <xdr:col>0</xdr:col>
                    <xdr:colOff>3916680</xdr:colOff>
                    <xdr:row>37</xdr:row>
                    <xdr:rowOff>83820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1097280</xdr:colOff>
                    <xdr:row>37</xdr:row>
                    <xdr:rowOff>114300</xdr:rowOff>
                  </from>
                  <to>
                    <xdr:col>0</xdr:col>
                    <xdr:colOff>3916680</xdr:colOff>
                    <xdr:row>39</xdr:row>
                    <xdr:rowOff>83820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4084320</xdr:colOff>
                    <xdr:row>25</xdr:row>
                    <xdr:rowOff>114300</xdr:rowOff>
                  </from>
                  <to>
                    <xdr:col>1</xdr:col>
                    <xdr:colOff>1524000</xdr:colOff>
                    <xdr:row>27</xdr:row>
                    <xdr:rowOff>83820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4084320</xdr:colOff>
                    <xdr:row>27</xdr:row>
                    <xdr:rowOff>121920</xdr:rowOff>
                  </from>
                  <to>
                    <xdr:col>1</xdr:col>
                    <xdr:colOff>1516380</xdr:colOff>
                    <xdr:row>29</xdr:row>
                    <xdr:rowOff>106680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4084320</xdr:colOff>
                    <xdr:row>29</xdr:row>
                    <xdr:rowOff>121920</xdr:rowOff>
                  </from>
                  <to>
                    <xdr:col>1</xdr:col>
                    <xdr:colOff>1493520</xdr:colOff>
                    <xdr:row>31</xdr:row>
                    <xdr:rowOff>106680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4084320</xdr:colOff>
                    <xdr:row>31</xdr:row>
                    <xdr:rowOff>114300</xdr:rowOff>
                  </from>
                  <to>
                    <xdr:col>1</xdr:col>
                    <xdr:colOff>1485900</xdr:colOff>
                    <xdr:row>33</xdr:row>
                    <xdr:rowOff>83820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4084320</xdr:colOff>
                    <xdr:row>33</xdr:row>
                    <xdr:rowOff>114300</xdr:rowOff>
                  </from>
                  <to>
                    <xdr:col>1</xdr:col>
                    <xdr:colOff>1478280</xdr:colOff>
                    <xdr:row>35</xdr:row>
                    <xdr:rowOff>83820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4084320</xdr:colOff>
                    <xdr:row>35</xdr:row>
                    <xdr:rowOff>121920</xdr:rowOff>
                  </from>
                  <to>
                    <xdr:col>1</xdr:col>
                    <xdr:colOff>1455420</xdr:colOff>
                    <xdr:row>37</xdr:row>
                    <xdr:rowOff>106680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1569720</xdr:colOff>
                    <xdr:row>41</xdr:row>
                    <xdr:rowOff>114300</xdr:rowOff>
                  </from>
                  <to>
                    <xdr:col>0</xdr:col>
                    <xdr:colOff>2773680</xdr:colOff>
                    <xdr:row>43</xdr:row>
                    <xdr:rowOff>83820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2979420</xdr:colOff>
                    <xdr:row>41</xdr:row>
                    <xdr:rowOff>114300</xdr:rowOff>
                  </from>
                  <to>
                    <xdr:col>1</xdr:col>
                    <xdr:colOff>1226820</xdr:colOff>
                    <xdr:row>43</xdr:row>
                    <xdr:rowOff>83820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83820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7620</xdr:colOff>
                    <xdr:row>48</xdr:row>
                    <xdr:rowOff>83820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83820</xdr:colOff>
                    <xdr:row>46</xdr:row>
                    <xdr:rowOff>114300</xdr:rowOff>
                  </from>
                  <to>
                    <xdr:col>2</xdr:col>
                    <xdr:colOff>792480</xdr:colOff>
                    <xdr:row>48</xdr:row>
                    <xdr:rowOff>83820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3055620</xdr:colOff>
                    <xdr:row>53</xdr:row>
                    <xdr:rowOff>83820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106680</xdr:rowOff>
                  </from>
                  <to>
                    <xdr:col>2</xdr:col>
                    <xdr:colOff>45720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388620</xdr:colOff>
                    <xdr:row>58</xdr:row>
                    <xdr:rowOff>121920</xdr:rowOff>
                  </from>
                  <to>
                    <xdr:col>0</xdr:col>
                    <xdr:colOff>3314700</xdr:colOff>
                    <xdr:row>60</xdr:row>
                    <xdr:rowOff>83820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411480</xdr:colOff>
                    <xdr:row>60</xdr:row>
                    <xdr:rowOff>121920</xdr:rowOff>
                  </from>
                  <to>
                    <xdr:col>0</xdr:col>
                    <xdr:colOff>3086100</xdr:colOff>
                    <xdr:row>62</xdr:row>
                    <xdr:rowOff>83820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411480</xdr:colOff>
                    <xdr:row>62</xdr:row>
                    <xdr:rowOff>114300</xdr:rowOff>
                  </from>
                  <to>
                    <xdr:col>0</xdr:col>
                    <xdr:colOff>1935480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411480</xdr:colOff>
                    <xdr:row>64</xdr:row>
                    <xdr:rowOff>121920</xdr:rowOff>
                  </from>
                  <to>
                    <xdr:col>0</xdr:col>
                    <xdr:colOff>1935480</xdr:colOff>
                    <xdr:row>66</xdr:row>
                    <xdr:rowOff>83820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411480</xdr:colOff>
                    <xdr:row>66</xdr:row>
                    <xdr:rowOff>121920</xdr:rowOff>
                  </from>
                  <to>
                    <xdr:col>0</xdr:col>
                    <xdr:colOff>2781300</xdr:colOff>
                    <xdr:row>68</xdr:row>
                    <xdr:rowOff>83820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2788920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4084320</xdr:colOff>
                    <xdr:row>58</xdr:row>
                    <xdr:rowOff>114300</xdr:rowOff>
                  </from>
                  <to>
                    <xdr:col>2</xdr:col>
                    <xdr:colOff>716280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4107180</xdr:colOff>
                    <xdr:row>60</xdr:row>
                    <xdr:rowOff>114300</xdr:rowOff>
                  </from>
                  <to>
                    <xdr:col>2</xdr:col>
                    <xdr:colOff>1493520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4107180</xdr:colOff>
                    <xdr:row>62</xdr:row>
                    <xdr:rowOff>114300</xdr:rowOff>
                  </from>
                  <to>
                    <xdr:col>2</xdr:col>
                    <xdr:colOff>1493520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4107180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4084320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121920</xdr:rowOff>
                  </from>
                  <to>
                    <xdr:col>0</xdr:col>
                    <xdr:colOff>3573780</xdr:colOff>
                    <xdr:row>72</xdr:row>
                    <xdr:rowOff>83820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1455420</xdr:colOff>
                    <xdr:row>39</xdr:row>
                    <xdr:rowOff>83820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640080</xdr:colOff>
                    <xdr:row>25</xdr:row>
                    <xdr:rowOff>114300</xdr:rowOff>
                  </from>
                  <to>
                    <xdr:col>3</xdr:col>
                    <xdr:colOff>792480</xdr:colOff>
                    <xdr:row>27</xdr:row>
                    <xdr:rowOff>83820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640080</xdr:colOff>
                    <xdr:row>27</xdr:row>
                    <xdr:rowOff>114300</xdr:rowOff>
                  </from>
                  <to>
                    <xdr:col>3</xdr:col>
                    <xdr:colOff>769620</xdr:colOff>
                    <xdr:row>29</xdr:row>
                    <xdr:rowOff>83820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83820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106680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106680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655320</xdr:colOff>
                    <xdr:row>35</xdr:row>
                    <xdr:rowOff>121920</xdr:rowOff>
                  </from>
                  <to>
                    <xdr:col>3</xdr:col>
                    <xdr:colOff>807720</xdr:colOff>
                    <xdr:row>37</xdr:row>
                    <xdr:rowOff>106680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view="pageLayout" zoomScale="85" zoomScaleNormal="100" zoomScalePageLayoutView="85" workbookViewId="0">
      <selection activeCell="D8" sqref="D8"/>
    </sheetView>
  </sheetViews>
  <sheetFormatPr defaultColWidth="10.59765625" defaultRowHeight="15.6"/>
  <cols>
    <col min="1" max="1" width="54" style="4" customWidth="1"/>
    <col min="2" max="5" width="14.3984375" style="4" customWidth="1"/>
    <col min="6" max="16384" width="10.59765625" style="4"/>
  </cols>
  <sheetData>
    <row r="1" spans="1:5" ht="18.899999999999999" customHeight="1">
      <c r="A1" s="247" t="s">
        <v>1152</v>
      </c>
      <c r="B1" s="247"/>
      <c r="C1" s="247"/>
      <c r="D1" s="247"/>
      <c r="E1" s="247"/>
    </row>
    <row r="3" spans="1:5">
      <c r="A3" s="31" t="s">
        <v>1153</v>
      </c>
    </row>
    <row r="5" spans="1:5" ht="93.9" customHeight="1">
      <c r="A5" s="244" t="s">
        <v>1154</v>
      </c>
      <c r="B5" s="244"/>
      <c r="C5" s="244"/>
      <c r="D5" s="244"/>
      <c r="E5" s="244"/>
    </row>
    <row r="8" spans="1:5" ht="46.8">
      <c r="A8" s="199" t="s">
        <v>1155</v>
      </c>
      <c r="B8" s="200" t="s">
        <v>1156</v>
      </c>
      <c r="C8" s="199" t="s">
        <v>496</v>
      </c>
      <c r="D8" s="199" t="s">
        <v>502</v>
      </c>
      <c r="E8" s="200" t="s">
        <v>1157</v>
      </c>
    </row>
    <row r="9" spans="1:5">
      <c r="A9" s="201" t="s">
        <v>1158</v>
      </c>
      <c r="B9" s="55"/>
      <c r="C9" s="55"/>
      <c r="D9" s="55"/>
      <c r="E9" s="202">
        <v>1</v>
      </c>
    </row>
    <row r="10" spans="1:5">
      <c r="A10" s="201" t="s">
        <v>1159</v>
      </c>
      <c r="B10" s="55"/>
      <c r="C10" s="55"/>
      <c r="D10" s="55">
        <v>0.39</v>
      </c>
      <c r="E10" s="202">
        <v>3</v>
      </c>
    </row>
    <row r="11" spans="1:5">
      <c r="A11" s="201" t="s">
        <v>1160</v>
      </c>
      <c r="B11" s="55"/>
      <c r="C11" s="55"/>
      <c r="D11" s="55">
        <v>4.3499999999999996</v>
      </c>
      <c r="E11" s="202">
        <v>4</v>
      </c>
    </row>
    <row r="12" spans="1:5">
      <c r="A12" s="201" t="s">
        <v>1161</v>
      </c>
      <c r="B12" s="55"/>
      <c r="C12" s="55"/>
      <c r="D12" s="55"/>
      <c r="E12" s="202">
        <v>5</v>
      </c>
    </row>
    <row r="13" spans="1:5">
      <c r="A13" s="201" t="s">
        <v>1162</v>
      </c>
      <c r="B13" s="55"/>
      <c r="C13" s="55"/>
      <c r="D13" s="55"/>
      <c r="E13" s="202">
        <v>9</v>
      </c>
    </row>
    <row r="14" spans="1:5">
      <c r="A14" s="201" t="s">
        <v>1163</v>
      </c>
      <c r="B14" s="55"/>
      <c r="C14" s="55"/>
      <c r="D14" s="55">
        <v>0.99</v>
      </c>
      <c r="E14" s="202">
        <v>10</v>
      </c>
    </row>
    <row r="15" spans="1:5">
      <c r="A15" s="201" t="s">
        <v>1164</v>
      </c>
      <c r="B15" s="55"/>
      <c r="C15" s="55"/>
      <c r="D15" s="55">
        <v>27.38</v>
      </c>
      <c r="E15" s="202">
        <v>11</v>
      </c>
    </row>
    <row r="16" spans="1:5">
      <c r="A16" s="201" t="s">
        <v>1165</v>
      </c>
      <c r="B16" s="55"/>
      <c r="C16" s="55"/>
      <c r="D16" s="55"/>
      <c r="E16" s="202">
        <v>12</v>
      </c>
    </row>
    <row r="17" spans="1:5">
      <c r="A17" s="201" t="s">
        <v>1166</v>
      </c>
      <c r="B17" s="55"/>
      <c r="C17" s="55"/>
      <c r="D17" s="55"/>
      <c r="E17" s="202">
        <v>13</v>
      </c>
    </row>
    <row r="18" spans="1:5">
      <c r="A18" s="201" t="s">
        <v>1167</v>
      </c>
      <c r="B18" s="55"/>
      <c r="C18" s="55"/>
      <c r="D18" s="55">
        <v>39.17</v>
      </c>
      <c r="E18" s="202">
        <v>14</v>
      </c>
    </row>
    <row r="19" spans="1:5">
      <c r="A19" s="201" t="s">
        <v>1168</v>
      </c>
      <c r="B19" s="55"/>
      <c r="C19" s="55"/>
      <c r="D19" s="55">
        <v>10.69</v>
      </c>
      <c r="E19" s="202">
        <v>15</v>
      </c>
    </row>
    <row r="20" spans="1:5">
      <c r="A20" s="201" t="s">
        <v>1169</v>
      </c>
      <c r="B20" s="55"/>
      <c r="C20" s="55"/>
      <c r="D20" s="55"/>
      <c r="E20" s="202">
        <v>16</v>
      </c>
    </row>
    <row r="21" spans="1:5">
      <c r="A21" s="201" t="s">
        <v>1170</v>
      </c>
      <c r="B21" s="55"/>
      <c r="C21" s="55"/>
      <c r="D21" s="55"/>
      <c r="E21" s="202">
        <v>19</v>
      </c>
    </row>
    <row r="22" spans="1:5">
      <c r="A22" s="201" t="s">
        <v>1171</v>
      </c>
      <c r="B22" s="55"/>
      <c r="C22" s="55"/>
      <c r="D22" s="55">
        <v>0.55000000000000004</v>
      </c>
      <c r="E22" s="202">
        <v>22</v>
      </c>
    </row>
    <row r="23" spans="1:5">
      <c r="A23" s="201" t="s">
        <v>643</v>
      </c>
      <c r="B23" s="55"/>
      <c r="C23" s="55"/>
      <c r="D23" s="55">
        <v>0.44</v>
      </c>
      <c r="E23" s="202">
        <v>23</v>
      </c>
    </row>
    <row r="24" spans="1:5">
      <c r="A24" s="201" t="s">
        <v>1172</v>
      </c>
      <c r="B24" s="55"/>
      <c r="C24" s="55"/>
      <c r="D24" s="55">
        <v>0.22</v>
      </c>
      <c r="E24" s="202">
        <v>24</v>
      </c>
    </row>
    <row r="25" spans="1:5">
      <c r="A25" s="201" t="s">
        <v>1173</v>
      </c>
      <c r="B25" s="55"/>
      <c r="C25" s="55"/>
      <c r="D25" s="55"/>
      <c r="E25" s="202">
        <v>25</v>
      </c>
    </row>
    <row r="26" spans="1:5">
      <c r="A26" s="201" t="s">
        <v>1174</v>
      </c>
      <c r="B26" s="55"/>
      <c r="C26" s="55"/>
      <c r="D26" s="55">
        <v>5.18</v>
      </c>
      <c r="E26" s="202">
        <v>26</v>
      </c>
    </row>
    <row r="27" spans="1:5">
      <c r="A27" s="201" t="s">
        <v>1175</v>
      </c>
      <c r="B27" s="55"/>
      <c r="C27" s="55"/>
      <c r="D27" s="55">
        <v>1.49</v>
      </c>
      <c r="E27" s="202">
        <v>27</v>
      </c>
    </row>
    <row r="28" spans="1:5">
      <c r="A28" s="201" t="s">
        <v>1176</v>
      </c>
      <c r="B28" s="55"/>
      <c r="C28" s="55"/>
      <c r="D28" s="55"/>
      <c r="E28" s="202" t="s">
        <v>1177</v>
      </c>
    </row>
    <row r="29" spans="1:5">
      <c r="A29" s="201" t="s">
        <v>1178</v>
      </c>
      <c r="B29" s="55"/>
      <c r="C29" s="55"/>
      <c r="D29" s="55">
        <v>0.88</v>
      </c>
      <c r="E29" s="202">
        <v>30</v>
      </c>
    </row>
    <row r="30" spans="1:5">
      <c r="A30" s="201" t="s">
        <v>1179</v>
      </c>
      <c r="B30" s="55"/>
      <c r="C30" s="55"/>
      <c r="D30" s="55"/>
      <c r="E30" s="202">
        <v>31</v>
      </c>
    </row>
    <row r="31" spans="1:5">
      <c r="A31" s="201" t="s">
        <v>1180</v>
      </c>
      <c r="B31" s="55"/>
      <c r="C31" s="55"/>
      <c r="D31" s="55"/>
      <c r="E31" s="202">
        <v>38</v>
      </c>
    </row>
    <row r="32" spans="1:5">
      <c r="A32" s="201" t="s">
        <v>1181</v>
      </c>
      <c r="B32" s="55"/>
      <c r="C32" s="55"/>
      <c r="D32" s="55"/>
      <c r="E32" s="202">
        <v>39</v>
      </c>
    </row>
    <row r="33" spans="1:5">
      <c r="A33" s="201" t="s">
        <v>1182</v>
      </c>
      <c r="B33" s="55"/>
      <c r="C33" s="55"/>
      <c r="D33" s="55">
        <v>0.99</v>
      </c>
      <c r="E33" s="202">
        <v>40</v>
      </c>
    </row>
    <row r="34" spans="1:5">
      <c r="A34" s="201" t="s">
        <v>1183</v>
      </c>
      <c r="B34" s="55"/>
      <c r="C34" s="55"/>
      <c r="D34" s="55"/>
      <c r="E34" s="202">
        <v>41</v>
      </c>
    </row>
    <row r="35" spans="1:5">
      <c r="A35" s="201" t="s">
        <v>1184</v>
      </c>
      <c r="B35" s="55"/>
      <c r="C35" s="55"/>
      <c r="D35" s="55"/>
      <c r="E35" s="202">
        <v>42</v>
      </c>
    </row>
    <row r="36" spans="1:5" ht="31.2">
      <c r="A36" s="201" t="s">
        <v>1185</v>
      </c>
      <c r="B36" s="55"/>
      <c r="C36" s="55"/>
      <c r="D36" s="55">
        <v>0.61</v>
      </c>
      <c r="E36" s="202">
        <v>43</v>
      </c>
    </row>
    <row r="37" spans="1:5">
      <c r="A37" s="201" t="s">
        <v>1186</v>
      </c>
      <c r="B37" s="55"/>
      <c r="C37" s="55"/>
      <c r="D37" s="55"/>
      <c r="E37" s="202">
        <v>44</v>
      </c>
    </row>
    <row r="38" spans="1:5">
      <c r="A38" s="201" t="s">
        <v>1187</v>
      </c>
      <c r="B38" s="55"/>
      <c r="C38" s="55"/>
      <c r="D38" s="55"/>
      <c r="E38" s="202">
        <v>45</v>
      </c>
    </row>
    <row r="39" spans="1:5">
      <c r="A39" s="201" t="s">
        <v>1188</v>
      </c>
      <c r="B39" s="55"/>
      <c r="C39" s="55"/>
      <c r="D39" s="55"/>
      <c r="E39" s="202">
        <v>46</v>
      </c>
    </row>
    <row r="40" spans="1:5">
      <c r="A40" s="201" t="s">
        <v>1189</v>
      </c>
      <c r="B40" s="55"/>
      <c r="C40" s="55"/>
      <c r="D40" s="55"/>
      <c r="E40" s="202">
        <v>47</v>
      </c>
    </row>
    <row r="41" spans="1:5">
      <c r="A41" s="201" t="s">
        <v>1190</v>
      </c>
      <c r="B41" s="55"/>
      <c r="C41" s="55"/>
      <c r="D41" s="55"/>
      <c r="E41" s="202">
        <v>48</v>
      </c>
    </row>
    <row r="42" spans="1:5">
      <c r="A42" s="201" t="s">
        <v>1191</v>
      </c>
      <c r="B42" s="55"/>
      <c r="C42" s="55"/>
      <c r="D42" s="55"/>
      <c r="E42" s="202">
        <v>49</v>
      </c>
    </row>
    <row r="43" spans="1:5">
      <c r="A43" s="201" t="s">
        <v>1192</v>
      </c>
      <c r="B43" s="55"/>
      <c r="C43" s="55"/>
      <c r="D43" s="55">
        <v>0.99</v>
      </c>
      <c r="E43" s="202">
        <v>50</v>
      </c>
    </row>
    <row r="44" spans="1:5">
      <c r="A44" s="201" t="s">
        <v>1193</v>
      </c>
      <c r="B44" s="55"/>
      <c r="C44" s="55"/>
      <c r="D44" s="55"/>
      <c r="E44" s="202">
        <v>51</v>
      </c>
    </row>
    <row r="45" spans="1:5">
      <c r="A45" s="201" t="s">
        <v>1194</v>
      </c>
      <c r="B45" s="55"/>
      <c r="C45" s="55"/>
      <c r="D45" s="55">
        <v>5.45</v>
      </c>
      <c r="E45" s="202">
        <v>52</v>
      </c>
    </row>
    <row r="46" spans="1:5">
      <c r="A46" s="201" t="s">
        <v>398</v>
      </c>
      <c r="B46" s="55"/>
      <c r="C46" s="55"/>
      <c r="D46" s="55">
        <v>0.23</v>
      </c>
      <c r="E46" s="202">
        <v>54</v>
      </c>
    </row>
    <row r="47" spans="1:5">
      <c r="A47" s="203" t="s">
        <v>3</v>
      </c>
      <c r="B47" s="55"/>
      <c r="C47" s="55"/>
      <c r="D47" s="46"/>
      <c r="E47" s="3"/>
    </row>
    <row r="50" spans="1:5" ht="18">
      <c r="A50" s="247" t="s">
        <v>1195</v>
      </c>
      <c r="B50" s="247"/>
      <c r="C50" s="247"/>
      <c r="D50" s="247"/>
      <c r="E50" s="247"/>
    </row>
  </sheetData>
  <sheetProtection sheet="1" formatCells="0" formatColumns="0" formatRows="0" insertColumns="0" insertRows="0" insertHyperlinks="0" deleteColumns="0" deleteRows="0" sort="0" autoFilter="0" pivotTables="0"/>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Normal="100" zoomScalePageLayoutView="72" workbookViewId="0">
      <selection activeCell="I25" sqref="I25"/>
    </sheetView>
  </sheetViews>
  <sheetFormatPr defaultColWidth="11" defaultRowHeight="15.6"/>
  <cols>
    <col min="1" max="1" width="11" style="4"/>
    <col min="2" max="2" width="38.3984375" style="4" customWidth="1"/>
    <col min="3" max="5" width="18.09765625" style="4" customWidth="1"/>
    <col min="6" max="6" width="11" style="4"/>
    <col min="7" max="23" width="10.8984375" style="4" customWidth="1"/>
    <col min="24" max="16384" width="11" style="4"/>
  </cols>
  <sheetData>
    <row r="1" spans="1:6" ht="17.399999999999999">
      <c r="A1" s="226" t="s">
        <v>926</v>
      </c>
      <c r="B1" s="226"/>
      <c r="C1" s="226"/>
      <c r="D1" s="226"/>
      <c r="E1" s="226"/>
      <c r="F1" s="226"/>
    </row>
    <row r="3" spans="1:6" ht="17.399999999999999">
      <c r="A3" s="33" t="s">
        <v>927</v>
      </c>
    </row>
    <row r="4" spans="1:6">
      <c r="A4" s="4" t="s">
        <v>928</v>
      </c>
    </row>
    <row r="5" spans="1:6" ht="18.899999999999999" customHeight="1">
      <c r="B5" s="209" t="s">
        <v>1397</v>
      </c>
    </row>
    <row r="7" spans="1:6" ht="86.1" customHeight="1">
      <c r="A7" s="282" t="s">
        <v>1368</v>
      </c>
      <c r="B7" s="282"/>
      <c r="C7" s="282"/>
      <c r="D7" s="282"/>
      <c r="E7" s="282"/>
      <c r="F7" s="282"/>
    </row>
    <row r="9" spans="1:6">
      <c r="B9" s="4" t="s">
        <v>929</v>
      </c>
      <c r="C9" s="9" t="s">
        <v>49</v>
      </c>
    </row>
    <row r="11" spans="1:6">
      <c r="C11" s="170"/>
      <c r="D11" s="102" t="s">
        <v>930</v>
      </c>
      <c r="E11" s="10"/>
    </row>
    <row r="14" spans="1:6" ht="17.399999999999999">
      <c r="A14" s="33" t="s">
        <v>931</v>
      </c>
    </row>
    <row r="16" spans="1:6" ht="42.9" customHeight="1">
      <c r="A16" s="283" t="s">
        <v>1369</v>
      </c>
      <c r="B16" s="283"/>
      <c r="C16" s="283"/>
      <c r="D16" s="283"/>
      <c r="E16" s="283"/>
      <c r="F16" s="283"/>
    </row>
    <row r="17" spans="1:6" ht="36.9" customHeight="1">
      <c r="A17" s="280" t="s">
        <v>932</v>
      </c>
      <c r="B17" s="280"/>
      <c r="C17" s="280"/>
      <c r="D17" s="280"/>
      <c r="E17" s="280"/>
      <c r="F17" s="280"/>
    </row>
    <row r="18" spans="1:6">
      <c r="A18" s="281" t="s">
        <v>933</v>
      </c>
      <c r="B18" s="281"/>
      <c r="C18" s="281"/>
      <c r="D18" s="281"/>
      <c r="E18" s="281"/>
      <c r="F18" s="281"/>
    </row>
    <row r="19" spans="1:6" ht="36.9" customHeight="1">
      <c r="A19" s="280" t="s">
        <v>934</v>
      </c>
      <c r="B19" s="280"/>
      <c r="C19" s="280"/>
      <c r="D19" s="280"/>
      <c r="E19" s="280"/>
      <c r="F19" s="280"/>
    </row>
    <row r="20" spans="1:6" ht="16.2">
      <c r="A20" s="281" t="s">
        <v>935</v>
      </c>
      <c r="B20" s="281"/>
      <c r="C20" s="281"/>
      <c r="D20" s="281"/>
      <c r="E20" s="281"/>
      <c r="F20" s="281"/>
    </row>
    <row r="22" spans="1:6">
      <c r="C22" s="118" t="s">
        <v>936</v>
      </c>
      <c r="D22" s="118" t="s">
        <v>937</v>
      </c>
    </row>
    <row r="23" spans="1:6">
      <c r="B23" s="171" t="s">
        <v>938</v>
      </c>
      <c r="C23" s="171"/>
      <c r="D23" s="171"/>
    </row>
    <row r="24" spans="1:6">
      <c r="B24" s="102" t="s">
        <v>939</v>
      </c>
      <c r="C24" s="49"/>
      <c r="D24" s="49"/>
    </row>
    <row r="25" spans="1:6">
      <c r="B25" s="171" t="s">
        <v>940</v>
      </c>
      <c r="C25" s="172"/>
      <c r="D25" s="172"/>
    </row>
    <row r="26" spans="1:6">
      <c r="B26" s="102" t="s">
        <v>941</v>
      </c>
      <c r="C26" s="49"/>
      <c r="D26" s="49"/>
    </row>
    <row r="27" spans="1:6">
      <c r="B27" s="102" t="s">
        <v>942</v>
      </c>
      <c r="C27" s="49"/>
      <c r="D27" s="49"/>
    </row>
    <row r="28" spans="1:6">
      <c r="B28" s="102" t="s">
        <v>943</v>
      </c>
      <c r="C28" s="49"/>
      <c r="D28" s="49"/>
    </row>
    <row r="29" spans="1:6">
      <c r="B29" s="102" t="s">
        <v>944</v>
      </c>
      <c r="C29" s="49"/>
      <c r="D29" s="49"/>
    </row>
    <row r="30" spans="1:6">
      <c r="B30" s="171" t="s">
        <v>945</v>
      </c>
      <c r="C30" s="172"/>
      <c r="D30" s="172"/>
    </row>
    <row r="31" spans="1:6">
      <c r="B31" s="102" t="s">
        <v>946</v>
      </c>
      <c r="C31" s="49"/>
      <c r="D31" s="49"/>
    </row>
    <row r="32" spans="1:6">
      <c r="B32" s="102" t="s">
        <v>947</v>
      </c>
      <c r="C32" s="49"/>
      <c r="D32" s="49"/>
    </row>
    <row r="33" spans="1:6">
      <c r="B33" s="102" t="s">
        <v>948</v>
      </c>
      <c r="C33" s="49"/>
      <c r="D33" s="49"/>
    </row>
    <row r="34" spans="1:6">
      <c r="B34" s="102" t="s">
        <v>949</v>
      </c>
      <c r="C34" s="49"/>
      <c r="D34" s="49"/>
    </row>
    <row r="36" spans="1:6" ht="38.1" customHeight="1">
      <c r="A36" s="222" t="s">
        <v>950</v>
      </c>
      <c r="B36" s="222"/>
      <c r="C36" s="222"/>
      <c r="D36" s="222"/>
      <c r="E36" s="50"/>
      <c r="F36" s="72"/>
    </row>
    <row r="37" spans="1:6">
      <c r="A37" s="71"/>
      <c r="B37" s="71"/>
      <c r="C37" s="71"/>
      <c r="D37" s="71"/>
      <c r="E37" s="173"/>
      <c r="F37" s="72"/>
    </row>
    <row r="38" spans="1:6">
      <c r="A38" s="222" t="s">
        <v>951</v>
      </c>
      <c r="B38" s="222"/>
      <c r="C38" s="222"/>
      <c r="D38" s="71"/>
      <c r="E38" s="173"/>
      <c r="F38" s="72"/>
    </row>
    <row r="39" spans="1:6" ht="66.900000000000006" customHeight="1">
      <c r="A39" s="71"/>
      <c r="B39" s="6"/>
      <c r="C39" s="71"/>
      <c r="D39" s="71"/>
      <c r="E39" s="173"/>
      <c r="F39" s="72"/>
    </row>
    <row r="40" spans="1:6">
      <c r="A40" s="71"/>
      <c r="B40" s="71"/>
      <c r="C40" s="71"/>
      <c r="D40" s="71"/>
      <c r="E40" s="173"/>
      <c r="F40" s="72"/>
    </row>
    <row r="41" spans="1:6" ht="17.399999999999999">
      <c r="A41" s="33" t="s">
        <v>952</v>
      </c>
    </row>
    <row r="42" spans="1:6">
      <c r="A42" s="4" t="s">
        <v>953</v>
      </c>
    </row>
    <row r="44" spans="1:6">
      <c r="B44" s="102" t="s">
        <v>954</v>
      </c>
      <c r="C44" s="46"/>
    </row>
    <row r="45" spans="1:6">
      <c r="B45" s="102" t="s">
        <v>955</v>
      </c>
      <c r="C45" s="46"/>
    </row>
    <row r="47" spans="1:6" ht="17.399999999999999">
      <c r="A47" s="33" t="s">
        <v>956</v>
      </c>
    </row>
    <row r="48" spans="1:6">
      <c r="A48" s="4" t="s">
        <v>957</v>
      </c>
      <c r="D48" s="8" t="s">
        <v>21</v>
      </c>
    </row>
    <row r="50" spans="1:5" ht="17.399999999999999">
      <c r="A50" s="33" t="s">
        <v>958</v>
      </c>
    </row>
    <row r="51" spans="1:5">
      <c r="A51" s="4" t="s">
        <v>959</v>
      </c>
      <c r="E51" s="8" t="s">
        <v>21</v>
      </c>
    </row>
    <row r="53" spans="1:5">
      <c r="A53" s="74" t="s">
        <v>960</v>
      </c>
      <c r="E53" s="48"/>
    </row>
    <row r="55" spans="1:5" ht="17.399999999999999">
      <c r="A55" s="33" t="s">
        <v>961</v>
      </c>
    </row>
    <row r="56" spans="1:5">
      <c r="A56" s="4" t="s">
        <v>962</v>
      </c>
    </row>
    <row r="58" spans="1:5" ht="39" customHeight="1">
      <c r="C58" s="89" t="s">
        <v>963</v>
      </c>
      <c r="D58" s="89" t="s">
        <v>964</v>
      </c>
      <c r="E58" s="89" t="s">
        <v>965</v>
      </c>
    </row>
    <row r="59" spans="1:5">
      <c r="B59" s="31" t="s">
        <v>966</v>
      </c>
      <c r="C59" s="49"/>
      <c r="D59" s="49"/>
      <c r="E59" s="49"/>
    </row>
    <row r="60" spans="1:5">
      <c r="B60" s="31" t="s">
        <v>967</v>
      </c>
      <c r="C60" s="174"/>
      <c r="D60" s="174"/>
      <c r="E60" s="49"/>
    </row>
    <row r="61" spans="1:5">
      <c r="B61" s="31" t="s">
        <v>968</v>
      </c>
      <c r="C61" s="174"/>
      <c r="D61" s="49"/>
      <c r="E61" s="49"/>
    </row>
    <row r="62" spans="1:5">
      <c r="B62" s="31" t="s">
        <v>969</v>
      </c>
      <c r="C62" s="174"/>
      <c r="D62" s="174"/>
      <c r="E62" s="49"/>
    </row>
    <row r="63" spans="1:5">
      <c r="B63" s="31" t="s">
        <v>970</v>
      </c>
      <c r="C63" s="49"/>
      <c r="D63" s="49"/>
      <c r="E63" s="49"/>
    </row>
    <row r="64" spans="1:5">
      <c r="B64" s="31" t="s">
        <v>971</v>
      </c>
      <c r="C64" s="49"/>
      <c r="D64" s="49"/>
      <c r="E64" s="49"/>
    </row>
    <row r="66" spans="1:6">
      <c r="A66" s="279" t="s">
        <v>972</v>
      </c>
      <c r="B66" s="279"/>
      <c r="C66" s="279"/>
      <c r="D66" s="279"/>
      <c r="E66" s="279"/>
      <c r="F66" s="279"/>
    </row>
    <row r="68" spans="1:6" ht="17.399999999999999">
      <c r="A68" s="33" t="s">
        <v>973</v>
      </c>
    </row>
    <row r="69" spans="1:6">
      <c r="A69" s="4" t="s">
        <v>974</v>
      </c>
    </row>
    <row r="71" spans="1:6">
      <c r="B71" s="175" t="s">
        <v>975</v>
      </c>
      <c r="C71" s="171"/>
    </row>
    <row r="72" spans="1:6">
      <c r="B72" s="276" t="s">
        <v>976</v>
      </c>
      <c r="C72" s="276"/>
      <c r="D72" s="49"/>
    </row>
    <row r="73" spans="1:6">
      <c r="B73" s="175" t="s">
        <v>977</v>
      </c>
      <c r="C73" s="175"/>
      <c r="D73" s="93"/>
    </row>
    <row r="74" spans="1:6">
      <c r="B74" s="276" t="s">
        <v>978</v>
      </c>
      <c r="C74" s="276"/>
      <c r="D74" s="49"/>
    </row>
    <row r="75" spans="1:6">
      <c r="B75" s="276" t="s">
        <v>979</v>
      </c>
      <c r="C75" s="276"/>
      <c r="D75" s="49"/>
    </row>
    <row r="76" spans="1:6">
      <c r="B76" s="276" t="s">
        <v>980</v>
      </c>
      <c r="C76" s="276"/>
      <c r="D76" s="49"/>
    </row>
    <row r="77" spans="1:6">
      <c r="A77" s="276" t="s">
        <v>981</v>
      </c>
      <c r="B77" s="276"/>
      <c r="C77" s="278"/>
      <c r="D77" s="49"/>
    </row>
    <row r="79" spans="1:6" ht="17.399999999999999">
      <c r="A79" s="226" t="s">
        <v>982</v>
      </c>
      <c r="B79" s="226"/>
      <c r="C79" s="226"/>
      <c r="D79" s="226"/>
      <c r="E79" s="226"/>
      <c r="F79" s="226"/>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hyperlinks>
    <hyperlink ref="B5" r:id="rId1" xr:uid="{7AD57AD1-6B3B-4EC7-B983-5FEBD2F91A3F}"/>
  </hyperlinks>
  <pageMargins left="0.7" right="0.7" top="0.75" bottom="0.75" header="0.3" footer="0.3"/>
  <pageSetup scale="98"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335280</xdr:colOff>
                    <xdr:row>9</xdr:row>
                    <xdr:rowOff>121920</xdr:rowOff>
                  </from>
                  <to>
                    <xdr:col>2</xdr:col>
                    <xdr:colOff>762000</xdr:colOff>
                    <xdr:row>11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Start Here</vt:lpstr>
      <vt:lpstr>CDS-A</vt:lpstr>
      <vt:lpstr>CDS-B</vt:lpstr>
      <vt:lpstr>CDS-C</vt:lpstr>
      <vt:lpstr>CDS-D</vt:lpstr>
      <vt:lpstr>CDS-E</vt:lpstr>
      <vt:lpstr>CDS-F</vt:lpstr>
      <vt:lpstr>CDS-J</vt:lpstr>
      <vt:lpstr>CDS-G</vt:lpstr>
      <vt:lpstr>CDS-H</vt:lpstr>
      <vt:lpstr>CDS-I</vt:lpstr>
      <vt:lpstr>DEFINITIONS</vt:lpstr>
      <vt:lpstr>multi select</vt:lpstr>
      <vt:lpstr>validations</vt:lpstr>
      <vt:lpstr>DEFINITIONS!_Hlk22631867</vt:lpstr>
      <vt:lpstr>'CDS-C'!OLE_LINK2</vt:lpstr>
      <vt:lpstr>'CDS-C'!Print_Area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Zhang, Xilin</dc:creator>
  <cp:keywords/>
  <dc:description/>
  <cp:lastModifiedBy>Rane, Chaitrali Vishwas</cp:lastModifiedBy>
  <cp:revision/>
  <dcterms:created xsi:type="dcterms:W3CDTF">2023-08-17T17:23:40Z</dcterms:created>
  <dcterms:modified xsi:type="dcterms:W3CDTF">2024-07-03T20:30:49Z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